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/>
  <mc:AlternateContent xmlns:mc="http://schemas.openxmlformats.org/markup-compatibility/2006">
    <mc:Choice Requires="x15">
      <x15ac:absPath xmlns:x15ac="http://schemas.microsoft.com/office/spreadsheetml/2010/11/ac" url="E:\jj\BPR\Pruefungsliste\Behörden\"/>
    </mc:Choice>
  </mc:AlternateContent>
  <workbookProtection lockStructure="1"/>
  <bookViews>
    <workbookView xWindow="240" yWindow="72" windowWidth="9132" windowHeight="4968"/>
  </bookViews>
  <sheets>
    <sheet name="Außenseite" sheetId="3" r:id="rId1"/>
    <sheet name="Prüfungsliste" sheetId="1" r:id="rId2"/>
    <sheet name="MV" sheetId="5" state="hidden" r:id="rId3"/>
    <sheet name="ZE" sheetId="6" state="hidden" r:id="rId4"/>
  </sheets>
  <definedNames>
    <definedName name="angestrebterGrad">MV!$C$3:$C$7</definedName>
    <definedName name="Ausrichter">Außenseite!$S$16</definedName>
    <definedName name="bisherigerGrad">MV!$A$3:$A$7</definedName>
    <definedName name="bNb">MV!$A$9:$A$10</definedName>
    <definedName name="Kinderprüfungsgrenze">ZE!$A$2</definedName>
    <definedName name="mindestalterErreicht">ZE!$C$4:$C$28</definedName>
    <definedName name="nst">MV!$C$3:$M$7</definedName>
    <definedName name="nstGrad">MV!$A$3:$C$7</definedName>
    <definedName name="pli">MV!$P$3:$AH$7</definedName>
    <definedName name="PTag">Außenseite!$P$14</definedName>
    <definedName name="vorbereitungszeitErreicht">ZE!$E$4:$E$28</definedName>
  </definedNames>
  <calcPr calcId="152511"/>
</workbook>
</file>

<file path=xl/calcChain.xml><?xml version="1.0" encoding="utf-8"?>
<calcChain xmlns="http://schemas.openxmlformats.org/spreadsheetml/2006/main">
  <c r="G3" i="1" l="1"/>
  <c r="P14" i="3" l="1"/>
  <c r="AF4" i="1" l="1"/>
  <c r="AF3" i="1" l="1"/>
  <c r="AE24" i="1" l="1"/>
  <c r="AE27" i="1"/>
  <c r="A25" i="6" l="1"/>
  <c r="B28" i="6"/>
  <c r="A28" i="6"/>
  <c r="B27" i="6"/>
  <c r="D27" i="6" s="1"/>
  <c r="A27" i="6"/>
  <c r="B26" i="6"/>
  <c r="D26" i="6" s="1"/>
  <c r="A26" i="6"/>
  <c r="B25" i="6"/>
  <c r="D25" i="6" s="1"/>
  <c r="B24" i="6"/>
  <c r="D24" i="6" s="1"/>
  <c r="B22" i="6"/>
  <c r="D22" i="6" s="1"/>
  <c r="B21" i="6"/>
  <c r="D21" i="6" s="1"/>
  <c r="B20" i="6"/>
  <c r="D20" i="6" s="1"/>
  <c r="B19" i="6"/>
  <c r="D19" i="6" s="1"/>
  <c r="A17" i="6"/>
  <c r="B17" i="6" s="1"/>
  <c r="D17" i="6" s="1"/>
  <c r="A16" i="6"/>
  <c r="B16" i="6" s="1"/>
  <c r="D16" i="6" s="1"/>
  <c r="A15" i="6"/>
  <c r="B15" i="6" s="1"/>
  <c r="D15" i="6" s="1"/>
  <c r="A14" i="6"/>
  <c r="B14" i="6" s="1"/>
  <c r="D14" i="6" s="1"/>
  <c r="A13" i="6"/>
  <c r="B13" i="6" s="1"/>
  <c r="D13" i="6" s="1"/>
  <c r="A12" i="6"/>
  <c r="B12" i="6" s="1"/>
  <c r="D12" i="6" s="1"/>
  <c r="A11" i="6"/>
  <c r="B11" i="6" s="1"/>
  <c r="D11" i="6" s="1"/>
  <c r="A10" i="6"/>
  <c r="B10" i="6" s="1"/>
  <c r="D10" i="6" s="1"/>
  <c r="A9" i="6"/>
  <c r="B9" i="6" s="1"/>
  <c r="D9" i="6" s="1"/>
  <c r="A8" i="6"/>
  <c r="B8" i="6" s="1"/>
  <c r="A7" i="6"/>
  <c r="B7" i="6" s="1"/>
  <c r="A5" i="6"/>
  <c r="B5" i="6" s="1"/>
  <c r="D7" i="6" l="1"/>
  <c r="G6" i="1"/>
  <c r="D28" i="6"/>
  <c r="G27" i="1"/>
  <c r="D8" i="6"/>
  <c r="G7" i="1"/>
  <c r="D5" i="6"/>
  <c r="G4" i="1"/>
  <c r="A18" i="6"/>
  <c r="B18" i="6" s="1"/>
  <c r="D18" i="6" s="1"/>
  <c r="A19" i="6"/>
  <c r="A20" i="6"/>
  <c r="A21" i="6"/>
  <c r="A6" i="6"/>
  <c r="B6" i="6" s="1"/>
  <c r="A22" i="6"/>
  <c r="A23" i="6"/>
  <c r="B23" i="6" s="1"/>
  <c r="D23" i="6" s="1"/>
  <c r="A24" i="6"/>
  <c r="G25" i="1"/>
  <c r="C27" i="1"/>
  <c r="G26" i="1"/>
  <c r="C26" i="1"/>
  <c r="C25" i="1"/>
  <c r="G24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AA25" i="1" l="1"/>
  <c r="Y25" i="1"/>
  <c r="AA27" i="1"/>
  <c r="Y27" i="1"/>
  <c r="AA26" i="1"/>
  <c r="Y26" i="1"/>
  <c r="AA24" i="1"/>
  <c r="Y24" i="1"/>
  <c r="AA7" i="1"/>
  <c r="Y7" i="1"/>
  <c r="AA6" i="1"/>
  <c r="Y6" i="1"/>
  <c r="Y4" i="1"/>
  <c r="D6" i="6"/>
  <c r="G5" i="1"/>
  <c r="W25" i="1"/>
  <c r="G26" i="6"/>
  <c r="X25" i="1" s="1"/>
  <c r="F26" i="6"/>
  <c r="G27" i="6"/>
  <c r="X26" i="1" s="1"/>
  <c r="F27" i="6"/>
  <c r="W26" i="1"/>
  <c r="G25" i="6"/>
  <c r="X24" i="1" s="1"/>
  <c r="W24" i="1"/>
  <c r="F25" i="6"/>
  <c r="H27" i="6"/>
  <c r="E27" i="6"/>
  <c r="I27" i="6"/>
  <c r="AB26" i="1" s="1"/>
  <c r="AC26" i="1" s="1"/>
  <c r="C27" i="6"/>
  <c r="E25" i="6"/>
  <c r="I25" i="6"/>
  <c r="AB24" i="1" s="1"/>
  <c r="AC24" i="1" s="1"/>
  <c r="H25" i="6"/>
  <c r="C25" i="6"/>
  <c r="C26" i="6"/>
  <c r="H26" i="6"/>
  <c r="E26" i="6"/>
  <c r="I26" i="6"/>
  <c r="AB25" i="1" s="1"/>
  <c r="AC25" i="1" s="1"/>
  <c r="G23" i="1"/>
  <c r="AF7" i="5"/>
  <c r="AF6" i="5"/>
  <c r="AF5" i="5"/>
  <c r="AF4" i="5"/>
  <c r="AF3" i="5"/>
  <c r="AA23" i="1" l="1"/>
  <c r="Y23" i="1"/>
  <c r="AA5" i="1"/>
  <c r="Y5" i="1"/>
  <c r="W23" i="1"/>
  <c r="G24" i="6"/>
  <c r="X23" i="1" s="1"/>
  <c r="F24" i="6"/>
  <c r="W27" i="1"/>
  <c r="L28" i="6" s="1"/>
  <c r="M28" i="6" s="1"/>
  <c r="F28" i="6"/>
  <c r="H28" i="6" s="1"/>
  <c r="L25" i="6"/>
  <c r="M25" i="6" s="1"/>
  <c r="J25" i="6" s="1"/>
  <c r="K25" i="6"/>
  <c r="N25" i="6"/>
  <c r="E24" i="6"/>
  <c r="C24" i="6"/>
  <c r="K26" i="6"/>
  <c r="L26" i="6"/>
  <c r="M26" i="6" s="1"/>
  <c r="J26" i="6" s="1"/>
  <c r="L27" i="6"/>
  <c r="M27" i="6" s="1"/>
  <c r="J27" i="6" s="1"/>
  <c r="K27" i="6"/>
  <c r="N27" i="6"/>
  <c r="N26" i="6"/>
  <c r="S21" i="3"/>
  <c r="I28" i="6" l="1"/>
  <c r="AB27" i="1" s="1"/>
  <c r="AC27" i="1" s="1"/>
  <c r="G28" i="6"/>
  <c r="X27" i="1" s="1"/>
  <c r="K24" i="6"/>
  <c r="L24" i="6"/>
  <c r="M24" i="6" s="1"/>
  <c r="AH7" i="5"/>
  <c r="AH6" i="5"/>
  <c r="AH5" i="5"/>
  <c r="AH4" i="5"/>
  <c r="AH3" i="5"/>
  <c r="C4" i="1"/>
  <c r="L7" i="5"/>
  <c r="L6" i="5"/>
  <c r="L5" i="5"/>
  <c r="L4" i="5"/>
  <c r="L3" i="5"/>
  <c r="C3" i="1"/>
  <c r="G11" i="1"/>
  <c r="G8" i="1"/>
  <c r="G20" i="1"/>
  <c r="G22" i="1"/>
  <c r="G19" i="1"/>
  <c r="G21" i="1"/>
  <c r="G14" i="1"/>
  <c r="Y22" i="1" l="1"/>
  <c r="AA14" i="1"/>
  <c r="Y14" i="1"/>
  <c r="AA20" i="1"/>
  <c r="Y20" i="1"/>
  <c r="AA21" i="1"/>
  <c r="Y21" i="1"/>
  <c r="AA8" i="1"/>
  <c r="Y8" i="1"/>
  <c r="AA19" i="1"/>
  <c r="Y19" i="1"/>
  <c r="AA11" i="1"/>
  <c r="Y11" i="1"/>
  <c r="J28" i="6"/>
  <c r="K28" i="6"/>
  <c r="J24" i="6"/>
  <c r="H24" i="6"/>
  <c r="I24" i="6" s="1"/>
  <c r="AB23" i="1" s="1"/>
  <c r="W19" i="1"/>
  <c r="G20" i="6"/>
  <c r="X19" i="1" s="1"/>
  <c r="F20" i="6"/>
  <c r="F12" i="6"/>
  <c r="W11" i="1"/>
  <c r="G12" i="6" s="1"/>
  <c r="X11" i="1" s="1"/>
  <c r="G23" i="6"/>
  <c r="X22" i="1" s="1"/>
  <c r="F23" i="6"/>
  <c r="AA22" i="1" s="1"/>
  <c r="W22" i="1"/>
  <c r="F8" i="6"/>
  <c r="W7" i="1"/>
  <c r="G8" i="6" s="1"/>
  <c r="X7" i="1" s="1"/>
  <c r="F15" i="6"/>
  <c r="W14" i="1"/>
  <c r="G15" i="6" s="1"/>
  <c r="X14" i="1" s="1"/>
  <c r="W20" i="1"/>
  <c r="G21" i="6" s="1"/>
  <c r="X20" i="1" s="1"/>
  <c r="F21" i="6"/>
  <c r="W21" i="1"/>
  <c r="G22" i="6"/>
  <c r="X21" i="1" s="1"/>
  <c r="F22" i="6"/>
  <c r="W8" i="1"/>
  <c r="G9" i="6" s="1"/>
  <c r="X8" i="1" s="1"/>
  <c r="F9" i="6"/>
  <c r="N28" i="6"/>
  <c r="C22" i="6"/>
  <c r="E22" i="6"/>
  <c r="E9" i="6"/>
  <c r="C9" i="6"/>
  <c r="E20" i="6"/>
  <c r="C20" i="6"/>
  <c r="E12" i="6"/>
  <c r="C12" i="6"/>
  <c r="E23" i="6"/>
  <c r="C23" i="6"/>
  <c r="E15" i="6"/>
  <c r="C15" i="6"/>
  <c r="E21" i="6"/>
  <c r="C21" i="6"/>
  <c r="G16" i="1"/>
  <c r="G12" i="1"/>
  <c r="G15" i="1"/>
  <c r="G9" i="1"/>
  <c r="G13" i="1"/>
  <c r="G10" i="1"/>
  <c r="G17" i="1"/>
  <c r="G18" i="1"/>
  <c r="E4" i="5"/>
  <c r="G7" i="5"/>
  <c r="E28" i="6" s="1"/>
  <c r="G4" i="5"/>
  <c r="E6" i="5"/>
  <c r="E5" i="5"/>
  <c r="G3" i="5"/>
  <c r="E7" i="5"/>
  <c r="C28" i="6" s="1"/>
  <c r="G5" i="5"/>
  <c r="A4" i="6"/>
  <c r="B4" i="6" s="1"/>
  <c r="E3" i="5"/>
  <c r="N44" i="3"/>
  <c r="G6" i="5"/>
  <c r="AA13" i="1" l="1"/>
  <c r="Y13" i="1"/>
  <c r="AA16" i="1"/>
  <c r="Y16" i="1"/>
  <c r="AA18" i="1"/>
  <c r="Y18" i="1"/>
  <c r="AA9" i="1"/>
  <c r="Y9" i="1"/>
  <c r="AA17" i="1"/>
  <c r="Y17" i="1"/>
  <c r="AA15" i="1"/>
  <c r="Y15" i="1"/>
  <c r="AA10" i="1"/>
  <c r="Y10" i="1"/>
  <c r="AA12" i="1"/>
  <c r="Y12" i="1"/>
  <c r="AC23" i="1"/>
  <c r="N24" i="6"/>
  <c r="Y3" i="1"/>
  <c r="C8" i="6"/>
  <c r="E8" i="6"/>
  <c r="W4" i="1"/>
  <c r="G5" i="6" s="1"/>
  <c r="X4" i="1" s="1"/>
  <c r="F5" i="6"/>
  <c r="AA4" i="1" s="1"/>
  <c r="W13" i="1"/>
  <c r="G14" i="6" s="1"/>
  <c r="X13" i="1" s="1"/>
  <c r="F14" i="6"/>
  <c r="W16" i="1"/>
  <c r="G17" i="6" s="1"/>
  <c r="X16" i="1" s="1"/>
  <c r="F17" i="6"/>
  <c r="G19" i="6"/>
  <c r="X18" i="1" s="1"/>
  <c r="F19" i="6"/>
  <c r="W18" i="1"/>
  <c r="W9" i="1"/>
  <c r="G10" i="6" s="1"/>
  <c r="X9" i="1" s="1"/>
  <c r="F10" i="6"/>
  <c r="F7" i="6"/>
  <c r="W6" i="1"/>
  <c r="G7" i="6" s="1"/>
  <c r="X6" i="1" s="1"/>
  <c r="W17" i="1"/>
  <c r="G18" i="6" s="1"/>
  <c r="X17" i="1" s="1"/>
  <c r="F18" i="6"/>
  <c r="F16" i="6"/>
  <c r="W15" i="1"/>
  <c r="G16" i="6" s="1"/>
  <c r="X15" i="1" s="1"/>
  <c r="W3" i="1"/>
  <c r="G4" i="6" s="1"/>
  <c r="F4" i="6"/>
  <c r="W5" i="1"/>
  <c r="G6" i="6" s="1"/>
  <c r="X5" i="1" s="1"/>
  <c r="F6" i="6"/>
  <c r="F11" i="6"/>
  <c r="W10" i="1"/>
  <c r="G11" i="6" s="1"/>
  <c r="X10" i="1" s="1"/>
  <c r="W12" i="1"/>
  <c r="G13" i="6" s="1"/>
  <c r="X12" i="1" s="1"/>
  <c r="F13" i="6"/>
  <c r="E5" i="6"/>
  <c r="C5" i="6"/>
  <c r="H19" i="6"/>
  <c r="E19" i="6"/>
  <c r="I19" i="6"/>
  <c r="AB18" i="1" s="1"/>
  <c r="AC18" i="1" s="1"/>
  <c r="C19" i="6"/>
  <c r="L21" i="6"/>
  <c r="M21" i="6" s="1"/>
  <c r="J21" i="6" s="1"/>
  <c r="K21" i="6" s="1"/>
  <c r="E11" i="6"/>
  <c r="C11" i="6"/>
  <c r="E16" i="6"/>
  <c r="C16" i="6"/>
  <c r="K12" i="6"/>
  <c r="L12" i="6"/>
  <c r="M12" i="6" s="1"/>
  <c r="J12" i="6" s="1"/>
  <c r="C14" i="6"/>
  <c r="E14" i="6"/>
  <c r="L15" i="6"/>
  <c r="M15" i="6" s="1"/>
  <c r="E13" i="6"/>
  <c r="C13" i="6"/>
  <c r="L23" i="6"/>
  <c r="M23" i="6" s="1"/>
  <c r="C7" i="6"/>
  <c r="E7" i="6"/>
  <c r="C10" i="6"/>
  <c r="E10" i="6"/>
  <c r="L9" i="6"/>
  <c r="M9" i="6" s="1"/>
  <c r="J9" i="6" s="1"/>
  <c r="K9" i="6" s="1"/>
  <c r="E17" i="6"/>
  <c r="C17" i="6"/>
  <c r="L22" i="6"/>
  <c r="M22" i="6" s="1"/>
  <c r="J22" i="6" s="1"/>
  <c r="K22" i="6" s="1"/>
  <c r="E6" i="6"/>
  <c r="C6" i="6"/>
  <c r="C18" i="6"/>
  <c r="E18" i="6"/>
  <c r="L8" i="6"/>
  <c r="M8" i="6" s="1"/>
  <c r="J8" i="6" s="1"/>
  <c r="L20" i="6"/>
  <c r="M20" i="6" s="1"/>
  <c r="D4" i="6"/>
  <c r="AA3" i="1" l="1"/>
  <c r="J23" i="6"/>
  <c r="K23" i="6" s="1"/>
  <c r="H23" i="6"/>
  <c r="I23" i="6" s="1"/>
  <c r="AB22" i="1" s="1"/>
  <c r="H22" i="6"/>
  <c r="I22" i="6" s="1"/>
  <c r="AB21" i="1" s="1"/>
  <c r="AC21" i="1" s="1"/>
  <c r="H21" i="6"/>
  <c r="I21" i="6" s="1"/>
  <c r="AB20" i="1" s="1"/>
  <c r="J20" i="6"/>
  <c r="K20" i="6" s="1"/>
  <c r="H20" i="6"/>
  <c r="I20" i="6" s="1"/>
  <c r="AB19" i="1" s="1"/>
  <c r="H9" i="6"/>
  <c r="I9" i="6" s="1"/>
  <c r="AB8" i="1" s="1"/>
  <c r="AC8" i="1" s="1"/>
  <c r="H12" i="6"/>
  <c r="I12" i="6" s="1"/>
  <c r="AB11" i="1" s="1"/>
  <c r="AC11" i="1" s="1"/>
  <c r="L18" i="6"/>
  <c r="M18" i="6" s="1"/>
  <c r="J18" i="6" s="1"/>
  <c r="J15" i="6"/>
  <c r="K15" i="6" s="1"/>
  <c r="H15" i="6"/>
  <c r="I15" i="6" s="1"/>
  <c r="AB14" i="1" s="1"/>
  <c r="AC14" i="1" s="1"/>
  <c r="K8" i="6"/>
  <c r="H8" i="6"/>
  <c r="I8" i="6" s="1"/>
  <c r="AB7" i="1" s="1"/>
  <c r="AC7" i="1" s="1"/>
  <c r="L6" i="6"/>
  <c r="M6" i="6" s="1"/>
  <c r="L14" i="6"/>
  <c r="M14" i="6" s="1"/>
  <c r="J14" i="6" s="1"/>
  <c r="K14" i="6" s="1"/>
  <c r="L16" i="6"/>
  <c r="M16" i="6" s="1"/>
  <c r="J16" i="6" s="1"/>
  <c r="K16" i="6" s="1"/>
  <c r="L11" i="6"/>
  <c r="M11" i="6" s="1"/>
  <c r="J11" i="6" s="1"/>
  <c r="K11" i="6" s="1"/>
  <c r="L17" i="6"/>
  <c r="M17" i="6" s="1"/>
  <c r="J17" i="6" s="1"/>
  <c r="K17" i="6"/>
  <c r="L19" i="6"/>
  <c r="M19" i="6" s="1"/>
  <c r="J19" i="6" s="1"/>
  <c r="K19" i="6"/>
  <c r="L10" i="6"/>
  <c r="M10" i="6" s="1"/>
  <c r="J10" i="6" s="1"/>
  <c r="K10" i="6" s="1"/>
  <c r="L7" i="6"/>
  <c r="M7" i="6" s="1"/>
  <c r="L13" i="6"/>
  <c r="M13" i="6" s="1"/>
  <c r="J13" i="6" s="1"/>
  <c r="K13" i="6"/>
  <c r="I7" i="5"/>
  <c r="I6" i="5"/>
  <c r="C4" i="6"/>
  <c r="E4" i="6"/>
  <c r="I5" i="5"/>
  <c r="I4" i="5"/>
  <c r="I3" i="5"/>
  <c r="AC19" i="1" l="1"/>
  <c r="N20" i="6"/>
  <c r="N22" i="6"/>
  <c r="AC22" i="1"/>
  <c r="N23" i="6"/>
  <c r="AC20" i="1"/>
  <c r="N21" i="6"/>
  <c r="N12" i="6"/>
  <c r="N9" i="6"/>
  <c r="H11" i="6"/>
  <c r="I11" i="6" s="1"/>
  <c r="AB10" i="1" s="1"/>
  <c r="AC10" i="1" s="1"/>
  <c r="H18" i="6"/>
  <c r="I18" i="6" s="1"/>
  <c r="AB17" i="1" s="1"/>
  <c r="AC17" i="1" s="1"/>
  <c r="H10" i="6"/>
  <c r="I10" i="6" s="1"/>
  <c r="AB9" i="1" s="1"/>
  <c r="AC9" i="1" s="1"/>
  <c r="H16" i="6"/>
  <c r="I16" i="6" s="1"/>
  <c r="AB15" i="1" s="1"/>
  <c r="AC15" i="1" s="1"/>
  <c r="H17" i="6"/>
  <c r="I17" i="6" s="1"/>
  <c r="AB16" i="1" s="1"/>
  <c r="AC16" i="1" s="1"/>
  <c r="N8" i="6"/>
  <c r="N10" i="6"/>
  <c r="H13" i="6"/>
  <c r="I13" i="6" s="1"/>
  <c r="AB12" i="1" s="1"/>
  <c r="AC12" i="1" s="1"/>
  <c r="K18" i="6"/>
  <c r="K7" i="6"/>
  <c r="H14" i="6"/>
  <c r="I14" i="6" s="1"/>
  <c r="AB13" i="1" s="1"/>
  <c r="AC13" i="1" s="1"/>
  <c r="J7" i="6"/>
  <c r="H7" i="6"/>
  <c r="I7" i="6" s="1"/>
  <c r="AB6" i="1" s="1"/>
  <c r="AC6" i="1" s="1"/>
  <c r="H6" i="6"/>
  <c r="I6" i="6" s="1"/>
  <c r="AB5" i="1" s="1"/>
  <c r="AC5" i="1" s="1"/>
  <c r="N19" i="6"/>
  <c r="N15" i="6"/>
  <c r="L5" i="6"/>
  <c r="M5" i="6" s="1"/>
  <c r="N16" i="6" l="1"/>
  <c r="N11" i="6"/>
  <c r="N17" i="6"/>
  <c r="J5" i="6"/>
  <c r="K5" i="6" s="1"/>
  <c r="H5" i="6"/>
  <c r="I5" i="6" s="1"/>
  <c r="N14" i="6"/>
  <c r="N13" i="6"/>
  <c r="N18" i="6"/>
  <c r="J6" i="6"/>
  <c r="K6" i="6" s="1"/>
  <c r="N6" i="6"/>
  <c r="L4" i="6"/>
  <c r="M4" i="6" s="1"/>
  <c r="X3" i="1"/>
  <c r="AB4" i="1" l="1"/>
  <c r="AC4" i="1" s="1"/>
  <c r="J4" i="6"/>
  <c r="K4" i="6" s="1"/>
  <c r="H4" i="6"/>
  <c r="I4" i="6" s="1"/>
  <c r="AB3" i="1" s="1"/>
  <c r="N5" i="6" l="1"/>
  <c r="AC3" i="1"/>
  <c r="N4" i="6" l="1"/>
  <c r="N7" i="6"/>
  <c r="H5" i="5"/>
  <c r="B10" i="3" s="1"/>
  <c r="B19" i="3"/>
  <c r="H6" i="5"/>
  <c r="H6" i="3" s="1"/>
  <c r="H4" i="5"/>
  <c r="B8" i="3" s="1"/>
  <c r="H7" i="5" l="1"/>
  <c r="H8" i="3" s="1"/>
  <c r="H3" i="5"/>
  <c r="B6" i="3" s="1"/>
</calcChain>
</file>

<file path=xl/sharedStrings.xml><?xml version="1.0" encoding="utf-8"?>
<sst xmlns="http://schemas.openxmlformats.org/spreadsheetml/2006/main" count="173" uniqueCount="126">
  <si>
    <t>Lehrgangs-Nachweis</t>
  </si>
  <si>
    <t>Anzahl der Prüfungsfächer</t>
  </si>
  <si>
    <t>Anzahl der Prüfer</t>
  </si>
  <si>
    <t>Neuer Grad</t>
  </si>
  <si>
    <t>Lfd. Nr.</t>
  </si>
  <si>
    <t>Name, Vorname</t>
  </si>
  <si>
    <t>geb. am</t>
  </si>
  <si>
    <t>Grad</t>
  </si>
  <si>
    <t>Unterschriften</t>
  </si>
  <si>
    <t>Datum</t>
  </si>
  <si>
    <t>Mindestpunktzahl alle Prüfer</t>
  </si>
  <si>
    <t>5. Kyu</t>
  </si>
  <si>
    <t>4. Kyu</t>
  </si>
  <si>
    <t>3. Kyu</t>
  </si>
  <si>
    <t>2. Kyu</t>
  </si>
  <si>
    <t>1. Kyu</t>
  </si>
  <si>
    <t>6. Kyu</t>
  </si>
  <si>
    <t>Prüfungsbericht</t>
  </si>
  <si>
    <t>Die Prüfung haben bestanden:</t>
  </si>
  <si>
    <t>gelb</t>
  </si>
  <si>
    <t>orange</t>
  </si>
  <si>
    <t>grün</t>
  </si>
  <si>
    <t>blau</t>
  </si>
  <si>
    <t>braun</t>
  </si>
  <si>
    <t>Prüflinge haben nicht bestanden</t>
  </si>
  <si>
    <t>Welche Mängel wurden festgestellt:</t>
  </si>
  <si>
    <t>Vorschläge/Bemerkungen der Prüfer:</t>
  </si>
  <si>
    <t>Unterschrift des/der Prüfer/s</t>
  </si>
  <si>
    <t>Deutscher Ju-Jutsu Verband e.V.</t>
  </si>
  <si>
    <t>Prüfungsliste</t>
  </si>
  <si>
    <t>Datum:</t>
  </si>
  <si>
    <t>Beginn:</t>
  </si>
  <si>
    <t>Uhr</t>
  </si>
  <si>
    <t>Ende:</t>
  </si>
  <si>
    <t>Ausrichter:</t>
  </si>
  <si>
    <t>Ort der Prüfung:</t>
  </si>
  <si>
    <t>. Dan</t>
  </si>
  <si>
    <t>Anzahl der Prüfer:</t>
  </si>
  <si>
    <t>Namen der Prüfer:</t>
  </si>
  <si>
    <t>Vermerke usw. des Landesverbandes:</t>
  </si>
  <si>
    <t>Prüfung Nr.</t>
  </si>
  <si>
    <t>Anmeldung am:</t>
  </si>
  <si>
    <t>durch:</t>
  </si>
  <si>
    <t>Mit der Zusendung der Prüfungslisten, der eingetragenen Prüfungsnummer und der Prüfungsunterlagen gilt die angemeldete Prüfung als genehmigt.</t>
  </si>
  <si>
    <t>Zugesandte Prüfungsunterlagen:</t>
  </si>
  <si>
    <t>Mindestalter</t>
  </si>
  <si>
    <t>Vorbereitungszeit</t>
  </si>
  <si>
    <t>angestrebter Grad</t>
  </si>
  <si>
    <t>angestrebter Kindergrad</t>
  </si>
  <si>
    <t>Letzte Prüfung bzw. Ju-Jutsu seit Datum</t>
  </si>
  <si>
    <t>2 Prüfer: Punkte 2. Liste</t>
  </si>
  <si>
    <t>Punkte alle Prüfer</t>
  </si>
  <si>
    <t>Bestanden (B/NB)</t>
  </si>
  <si>
    <t>Punkte diese Liste</t>
  </si>
  <si>
    <t>Kinderprüfungmöglich</t>
  </si>
  <si>
    <t>Kinderprüfungshöchstalter</t>
  </si>
  <si>
    <t>Mindestalter erreicht</t>
  </si>
  <si>
    <t>Toleranz in Tagen</t>
  </si>
  <si>
    <t>Angestr. Grad</t>
  </si>
  <si>
    <t>Mindestpunktzahl</t>
  </si>
  <si>
    <t>Alle Punkte vergeben?</t>
  </si>
  <si>
    <t>Eintragungen listenübergreifend vollständig?</t>
  </si>
  <si>
    <t>Ergebnis erster Prüfer</t>
  </si>
  <si>
    <t>Ergebnis alle Prüfer</t>
  </si>
  <si>
    <t>Vorbereitungszeit erreicht</t>
  </si>
  <si>
    <t>Toleranz in Prozent</t>
  </si>
  <si>
    <t>Vorbereitungszeit - Toleranz</t>
  </si>
  <si>
    <t xml:space="preserve"> Kyu-Prüfung</t>
  </si>
  <si>
    <t xml:space="preserve">   Prüfungsliste/n</t>
  </si>
  <si>
    <t>Anzahl bestanden laut Liste</t>
  </si>
  <si>
    <t>Anzahl Angestrebt laut Liste</t>
  </si>
  <si>
    <t>Für die Durchführung der Prüfung gilt die Prüfungsordnung des DJJV in der jeweils aktuellen Fassung.</t>
  </si>
  <si>
    <t>Kann nicht mehr bestehen</t>
  </si>
  <si>
    <t>Kann nicht mehr bestehen wegen 1 Punkt</t>
  </si>
  <si>
    <t>Version</t>
  </si>
  <si>
    <t>Änderungen</t>
  </si>
  <si>
    <t>Bestanden</t>
  </si>
  <si>
    <t>Gürtelfarbe</t>
  </si>
  <si>
    <t>Kyu-/Dangrad</t>
  </si>
  <si>
    <t>5.</t>
  </si>
  <si>
    <t>4.</t>
  </si>
  <si>
    <t>3.</t>
  </si>
  <si>
    <t>2.</t>
  </si>
  <si>
    <t>1.</t>
  </si>
  <si>
    <t>Zusatz</t>
  </si>
  <si>
    <t>gelben</t>
  </si>
  <si>
    <t>orangen</t>
  </si>
  <si>
    <t>grünen</t>
  </si>
  <si>
    <t>blauen</t>
  </si>
  <si>
    <t>braunen</t>
  </si>
  <si>
    <t>Urkundenart</t>
  </si>
  <si>
    <t>K</t>
  </si>
  <si>
    <t>0.1</t>
  </si>
  <si>
    <t>Arbeitsfassung</t>
  </si>
  <si>
    <t>Schlüssel</t>
  </si>
  <si>
    <t>Anzahl der Prüfungsfäc her</t>
  </si>
  <si>
    <t>© 2025 Jens Dykow</t>
  </si>
  <si>
    <t>Autor/Rechte: © 2026 Jens Dykow</t>
  </si>
  <si>
    <t>Eigene Bodenlage</t>
  </si>
  <si>
    <t>Bodenlage des Gegenübers</t>
  </si>
  <si>
    <t>Abwehrmaßnahmen</t>
  </si>
  <si>
    <t>Distanzmanagement</t>
  </si>
  <si>
    <t>Techniken bei schw. Angriffen</t>
  </si>
  <si>
    <t>Überwältigung in Bodenlage</t>
  </si>
  <si>
    <t>Kontrolle über das Gegenüber</t>
  </si>
  <si>
    <t>Einsatz/ Schutz der Ausrüstung</t>
  </si>
  <si>
    <t>Messerabwehr</t>
  </si>
  <si>
    <t>spezielle Anwednugsformen</t>
  </si>
  <si>
    <t>taktische Handlungen</t>
  </si>
  <si>
    <t>(non)verbale Kommunikation</t>
  </si>
  <si>
    <t>Angriffs-/Partnerverhalten</t>
  </si>
  <si>
    <t>Verhältnismäßigkeit/ Rechtsk.</t>
  </si>
  <si>
    <t>Letzte Prüfung bzw. Ju-Jutsu seit</t>
  </si>
  <si>
    <t xml:space="preserve">   Kyu-Marken + Urkunden</t>
  </si>
  <si>
    <t>Verein / Behörde</t>
  </si>
  <si>
    <t xml:space="preserve">Datum: </t>
  </si>
  <si>
    <t>für Prüfungen bei Polizei und Sicherheitsbehörden</t>
  </si>
  <si>
    <t>0.2</t>
  </si>
  <si>
    <t>Anpassungen gem. Wunsch P. Wendt, Version ohne Formeln zur Auswertung</t>
  </si>
  <si>
    <t>Prüfungsliste 
für Prüfungen 
bei Polizei und Sicherheitsbehörden</t>
  </si>
  <si>
    <r>
      <rPr>
        <b/>
        <sz val="9"/>
        <rFont val="Tahoma"/>
        <family val="2"/>
      </rPr>
      <t>Bewertung:</t>
    </r>
    <r>
      <rPr>
        <sz val="9"/>
        <rFont val="Tahoma"/>
        <family val="2"/>
      </rPr>
      <t xml:space="preserve">	
</t>
    </r>
    <r>
      <rPr>
        <sz val="8"/>
        <rFont val="Tahoma"/>
        <family val="2"/>
      </rPr>
      <t>5 = sehr gut	
4 = gut	
3 = ausreichend	
2 = mangelhaft	
1 = ungenügend (nicht bestanden)</t>
    </r>
  </si>
  <si>
    <t>X</t>
  </si>
  <si>
    <t>B</t>
  </si>
  <si>
    <t>NB</t>
  </si>
  <si>
    <t>0.3</t>
  </si>
  <si>
    <t>Formeln zur Auswertung wieder eingefügt; MV und ZE ausgemistet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</si>
</sst>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D_M_-;\-* #,##0.00\ _D_M_-;_-* &quot;-&quot;??\ _D_M_-;_-@_-"/>
    <numFmt numFmtId="165" formatCode="d\.m\.yy"/>
    <numFmt numFmtId="166" formatCode="#"/>
    <numFmt numFmtId="167" formatCode="h:mm"/>
  </numFmts>
  <fonts count="19" x14ac:knownFonts="1">
    <font>
      <sz val="10"/>
      <name val="Arial"/>
    </font>
    <font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4"/>
      <name val="Tahoma"/>
      <family val="2"/>
    </font>
    <font>
      <sz val="10"/>
      <name val="Tahoma"/>
      <family val="2"/>
    </font>
    <font>
      <b/>
      <u/>
      <sz val="16"/>
      <name val="Tahoma"/>
      <family val="2"/>
    </font>
    <font>
      <b/>
      <sz val="16"/>
      <name val="Tahoma"/>
      <family val="2"/>
    </font>
    <font>
      <sz val="12"/>
      <name val="Tahoma"/>
      <family val="2"/>
    </font>
    <font>
      <b/>
      <sz val="10"/>
      <name val="Tahoma"/>
      <family val="2"/>
    </font>
    <font>
      <sz val="9"/>
      <name val="Tahoma"/>
      <family val="2"/>
    </font>
    <font>
      <sz val="8"/>
      <name val="Tahoma"/>
      <family val="2"/>
    </font>
    <font>
      <b/>
      <sz val="9"/>
      <name val="Tahoma"/>
      <family val="2"/>
    </font>
    <font>
      <sz val="16"/>
      <name val="Tahoma"/>
      <family val="2"/>
    </font>
    <font>
      <sz val="7"/>
      <name val="Tahoma"/>
      <family val="2"/>
    </font>
    <font>
      <b/>
      <sz val="10"/>
      <name val="Arial"/>
      <family val="2"/>
    </font>
    <font>
      <sz val="4"/>
      <name val="Tahoma"/>
      <family val="2"/>
    </font>
    <font>
      <b/>
      <sz val="12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66">
    <xf numFmtId="0" fontId="0" fillId="0" borderId="0" xfId="0"/>
    <xf numFmtId="0" fontId="2" fillId="0" borderId="0" xfId="0" applyFont="1" applyFill="1" applyBorder="1" applyAlignment="1">
      <alignment textRotation="90"/>
    </xf>
    <xf numFmtId="0" fontId="2" fillId="0" borderId="0" xfId="0" applyNumberFormat="1" applyFont="1" applyFill="1" applyBorder="1" applyAlignment="1">
      <alignment shrinkToFit="1"/>
    </xf>
    <xf numFmtId="165" fontId="2" fillId="0" borderId="0" xfId="0" applyNumberFormat="1" applyFont="1" applyFill="1" applyBorder="1" applyAlignment="1">
      <alignment shrinkToFit="1"/>
    </xf>
    <xf numFmtId="1" fontId="2" fillId="0" borderId="0" xfId="0" applyNumberFormat="1" applyFont="1" applyFill="1" applyBorder="1" applyAlignment="1">
      <alignment shrinkToFit="1"/>
    </xf>
    <xf numFmtId="49" fontId="2" fillId="0" borderId="0" xfId="0" applyNumberFormat="1" applyFont="1" applyFill="1" applyBorder="1" applyAlignment="1">
      <alignment shrinkToFit="1"/>
    </xf>
    <xf numFmtId="0" fontId="2" fillId="0" borderId="0" xfId="0" applyFont="1" applyFill="1" applyBorder="1" applyAlignment="1"/>
    <xf numFmtId="14" fontId="0" fillId="0" borderId="0" xfId="1" applyNumberFormat="1" applyFont="1"/>
    <xf numFmtId="0" fontId="0" fillId="0" borderId="0" xfId="1" applyNumberFormat="1" applyFont="1"/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2" xfId="0" applyFont="1" applyFill="1" applyBorder="1" applyAlignment="1">
      <alignment horizontal="center" vertical="center"/>
    </xf>
    <xf numFmtId="0" fontId="9" fillId="0" borderId="0" xfId="0" applyFont="1"/>
    <xf numFmtId="0" fontId="10" fillId="0" borderId="0" xfId="0" applyFont="1"/>
    <xf numFmtId="0" fontId="10" fillId="0" borderId="0" xfId="0" applyFont="1" applyAlignment="1">
      <alignment horizontal="right"/>
    </xf>
    <xf numFmtId="0" fontId="6" fillId="0" borderId="3" xfId="0" applyFont="1" applyBorder="1"/>
    <xf numFmtId="0" fontId="6" fillId="0" borderId="0" xfId="0" applyFont="1" applyAlignment="1">
      <alignment horizontal="right"/>
    </xf>
    <xf numFmtId="0" fontId="6" fillId="0" borderId="0" xfId="0" applyFont="1" applyAlignment="1">
      <alignment wrapText="1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11" fillId="0" borderId="6" xfId="0" applyFont="1" applyBorder="1"/>
    <xf numFmtId="0" fontId="13" fillId="0" borderId="8" xfId="0" applyFont="1" applyBorder="1" applyAlignment="1">
      <alignment horizontal="center" vertical="center" shrinkToFit="1"/>
    </xf>
    <xf numFmtId="0" fontId="14" fillId="0" borderId="0" xfId="0" applyFont="1"/>
    <xf numFmtId="0" fontId="11" fillId="0" borderId="9" xfId="0" applyFont="1" applyBorder="1"/>
    <xf numFmtId="0" fontId="13" fillId="0" borderId="10" xfId="0" applyFont="1" applyBorder="1" applyAlignment="1">
      <alignment horizontal="center" vertical="center" shrinkToFit="1"/>
    </xf>
    <xf numFmtId="0" fontId="6" fillId="0" borderId="0" xfId="0" applyFont="1" applyBorder="1"/>
    <xf numFmtId="0" fontId="14" fillId="0" borderId="0" xfId="0" applyFont="1" applyBorder="1"/>
    <xf numFmtId="0" fontId="11" fillId="0" borderId="0" xfId="0" applyFont="1" applyBorder="1"/>
    <xf numFmtId="0" fontId="12" fillId="0" borderId="0" xfId="0" applyFont="1" applyBorder="1"/>
    <xf numFmtId="49" fontId="1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11" fillId="3" borderId="2" xfId="0" applyNumberFormat="1" applyFont="1" applyFill="1" applyBorder="1" applyAlignment="1" applyProtection="1">
      <alignment horizontal="center" vertical="center" shrinkToFit="1"/>
      <protection locked="0"/>
    </xf>
    <xf numFmtId="165" fontId="11" fillId="3" borderId="13" xfId="0" applyNumberFormat="1" applyFont="1" applyFill="1" applyBorder="1" applyAlignment="1" applyProtection="1">
      <alignment horizontal="center" vertical="center" shrinkToFit="1"/>
      <protection locked="0"/>
    </xf>
    <xf numFmtId="165" fontId="11" fillId="3" borderId="7" xfId="0" applyNumberFormat="1" applyFont="1" applyFill="1" applyBorder="1" applyAlignment="1" applyProtection="1">
      <alignment horizontal="center" vertical="center" shrinkToFit="1"/>
      <protection locked="0"/>
    </xf>
    <xf numFmtId="49" fontId="11" fillId="3" borderId="2" xfId="0" applyNumberFormat="1" applyFont="1" applyFill="1" applyBorder="1" applyAlignment="1" applyProtection="1">
      <alignment horizontal="center" vertical="center" shrinkToFit="1"/>
      <protection locked="0"/>
    </xf>
    <xf numFmtId="49" fontId="11" fillId="3" borderId="13" xfId="0" applyNumberFormat="1" applyFont="1" applyFill="1" applyBorder="1" applyAlignment="1" applyProtection="1">
      <alignment horizontal="center" vertical="center" shrinkToFit="1"/>
      <protection locked="0"/>
    </xf>
    <xf numFmtId="0" fontId="6" fillId="3" borderId="14" xfId="0" applyNumberFormat="1" applyFont="1" applyFill="1" applyBorder="1" applyAlignment="1" applyProtection="1">
      <alignment horizontal="center" vertical="center" shrinkToFit="1"/>
      <protection locked="0"/>
    </xf>
    <xf numFmtId="0" fontId="6" fillId="3" borderId="14" xfId="0" applyNumberFormat="1" applyFont="1" applyFill="1" applyBorder="1" applyAlignment="1" applyProtection="1">
      <alignment horizontal="center" vertical="center" wrapText="1" shrinkToFit="1"/>
      <protection locked="0"/>
    </xf>
    <xf numFmtId="0" fontId="6" fillId="3" borderId="14" xfId="0" quotePrefix="1" applyNumberFormat="1" applyFont="1" applyFill="1" applyBorder="1" applyAlignment="1" applyProtection="1">
      <alignment horizontal="center" vertical="center" shrinkToFit="1"/>
      <protection locked="0"/>
    </xf>
    <xf numFmtId="49" fontId="6" fillId="3" borderId="7" xfId="0" applyNumberFormat="1" applyFont="1" applyFill="1" applyBorder="1" applyAlignment="1" applyProtection="1">
      <alignment horizontal="center" vertical="center" shrinkToFit="1"/>
      <protection locked="0"/>
    </xf>
    <xf numFmtId="166" fontId="6" fillId="3" borderId="7" xfId="0" applyNumberFormat="1" applyFont="1" applyFill="1" applyBorder="1" applyAlignment="1" applyProtection="1">
      <alignment horizontal="center" vertical="center" shrinkToFit="1"/>
      <protection locked="0"/>
    </xf>
    <xf numFmtId="0" fontId="6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6" fillId="3" borderId="2" xfId="0" applyNumberFormat="1" applyFont="1" applyFill="1" applyBorder="1" applyAlignment="1" applyProtection="1">
      <alignment horizontal="center" vertical="center" wrapText="1" shrinkToFit="1"/>
      <protection locked="0"/>
    </xf>
    <xf numFmtId="0" fontId="6" fillId="3" borderId="2" xfId="0" quotePrefix="1" applyNumberFormat="1" applyFont="1" applyFill="1" applyBorder="1" applyAlignment="1" applyProtection="1">
      <alignment horizontal="center" vertical="center" shrinkToFit="1"/>
      <protection locked="0"/>
    </xf>
    <xf numFmtId="49" fontId="6" fillId="3" borderId="9" xfId="0" applyNumberFormat="1" applyFont="1" applyFill="1" applyBorder="1" applyAlignment="1" applyProtection="1">
      <alignment horizontal="center" vertical="center" shrinkToFit="1"/>
      <protection locked="0"/>
    </xf>
    <xf numFmtId="166" fontId="11" fillId="3" borderId="14" xfId="0" applyNumberFormat="1" applyFont="1" applyFill="1" applyBorder="1" applyAlignment="1" applyProtection="1">
      <alignment horizontal="center" vertical="center" shrinkToFit="1"/>
      <protection locked="0"/>
    </xf>
    <xf numFmtId="166" fontId="11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11" fillId="3" borderId="15" xfId="0" applyFont="1" applyFill="1" applyBorder="1" applyAlignment="1" applyProtection="1">
      <alignment horizontal="center" vertical="center"/>
      <protection locked="0"/>
    </xf>
    <xf numFmtId="0" fontId="11" fillId="3" borderId="13" xfId="0" applyFont="1" applyFill="1" applyBorder="1" applyAlignment="1" applyProtection="1">
      <alignment horizontal="center" vertical="center"/>
      <protection locked="0"/>
    </xf>
    <xf numFmtId="167" fontId="10" fillId="3" borderId="1" xfId="0" applyNumberFormat="1" applyFont="1" applyFill="1" applyBorder="1" applyAlignment="1" applyProtection="1">
      <alignment horizontal="center" shrinkToFit="1"/>
      <protection locked="0"/>
    </xf>
    <xf numFmtId="0" fontId="4" fillId="0" borderId="0" xfId="0" applyFont="1"/>
    <xf numFmtId="0" fontId="11" fillId="0" borderId="15" xfId="0" applyNumberFormat="1" applyFont="1" applyBorder="1" applyAlignment="1">
      <alignment horizontal="center" vertical="center" shrinkToFit="1"/>
    </xf>
    <xf numFmtId="0" fontId="11" fillId="0" borderId="13" xfId="0" applyNumberFormat="1" applyFont="1" applyBorder="1" applyAlignment="1">
      <alignment horizontal="center" vertical="center" shrinkToFit="1"/>
    </xf>
    <xf numFmtId="0" fontId="6" fillId="0" borderId="16" xfId="0" applyNumberFormat="1" applyFont="1" applyBorder="1" applyAlignment="1">
      <alignment horizontal="center" vertical="center" shrinkToFit="1"/>
    </xf>
    <xf numFmtId="166" fontId="6" fillId="3" borderId="5" xfId="0" applyNumberFormat="1" applyFont="1" applyFill="1" applyBorder="1" applyAlignment="1" applyProtection="1">
      <alignment horizontal="center" vertical="center" shrinkToFit="1"/>
      <protection locked="0"/>
    </xf>
    <xf numFmtId="0" fontId="6" fillId="3" borderId="16" xfId="0" applyFont="1" applyFill="1" applyBorder="1" applyAlignment="1" applyProtection="1">
      <alignment horizontal="center" vertical="center"/>
      <protection locked="0"/>
    </xf>
    <xf numFmtId="0" fontId="6" fillId="0" borderId="0" xfId="0" applyFont="1" applyBorder="1" applyAlignment="1">
      <alignment horizontal="center"/>
    </xf>
    <xf numFmtId="0" fontId="2" fillId="4" borderId="0" xfId="0" applyNumberFormat="1" applyFont="1" applyFill="1" applyBorder="1" applyAlignment="1">
      <alignment shrinkToFit="1"/>
    </xf>
    <xf numFmtId="1" fontId="2" fillId="4" borderId="0" xfId="0" applyNumberFormat="1" applyFont="1" applyFill="1" applyBorder="1" applyAlignment="1">
      <alignment shrinkToFit="1"/>
    </xf>
    <xf numFmtId="0" fontId="2" fillId="4" borderId="0" xfId="0" applyFont="1" applyFill="1" applyBorder="1" applyAlignment="1"/>
    <xf numFmtId="166" fontId="2" fillId="4" borderId="0" xfId="0" applyNumberFormat="1" applyFont="1" applyFill="1" applyBorder="1" applyAlignment="1">
      <alignment shrinkToFit="1"/>
    </xf>
    <xf numFmtId="0" fontId="0" fillId="0" borderId="0" xfId="0" applyFill="1"/>
    <xf numFmtId="0" fontId="2" fillId="0" borderId="19" xfId="0" applyFont="1" applyFill="1" applyBorder="1" applyAlignment="1">
      <alignment textRotation="90"/>
    </xf>
    <xf numFmtId="1" fontId="2" fillId="0" borderId="20" xfId="0" applyNumberFormat="1" applyFont="1" applyFill="1" applyBorder="1" applyAlignment="1">
      <alignment textRotation="90"/>
    </xf>
    <xf numFmtId="0" fontId="2" fillId="0" borderId="20" xfId="0" applyFont="1" applyFill="1" applyBorder="1" applyAlignment="1">
      <alignment textRotation="90"/>
    </xf>
    <xf numFmtId="0" fontId="2" fillId="0" borderId="21" xfId="0" applyFont="1" applyFill="1" applyBorder="1" applyAlignment="1">
      <alignment textRotation="90"/>
    </xf>
    <xf numFmtId="0" fontId="2" fillId="0" borderId="22" xfId="0" applyFont="1" applyFill="1" applyBorder="1" applyAlignment="1"/>
    <xf numFmtId="0" fontId="2" fillId="0" borderId="19" xfId="0" applyFont="1" applyFill="1" applyBorder="1" applyAlignment="1">
      <alignment horizontal="center" textRotation="90"/>
    </xf>
    <xf numFmtId="0" fontId="2" fillId="0" borderId="20" xfId="0" applyFont="1" applyFill="1" applyBorder="1" applyAlignment="1">
      <alignment horizontal="center" textRotation="90"/>
    </xf>
    <xf numFmtId="49" fontId="2" fillId="0" borderId="22" xfId="0" applyNumberFormat="1" applyFont="1" applyFill="1" applyBorder="1" applyAlignment="1">
      <alignment shrinkToFit="1"/>
    </xf>
    <xf numFmtId="0" fontId="0" fillId="0" borderId="0" xfId="0" applyBorder="1"/>
    <xf numFmtId="0" fontId="0" fillId="0" borderId="25" xfId="0" applyBorder="1"/>
    <xf numFmtId="0" fontId="4" fillId="0" borderId="0" xfId="0" applyFont="1" applyBorder="1"/>
    <xf numFmtId="49" fontId="2" fillId="0" borderId="23" xfId="0" applyNumberFormat="1" applyFont="1" applyFill="1" applyBorder="1" applyAlignment="1">
      <alignment shrinkToFit="1"/>
    </xf>
    <xf numFmtId="49" fontId="2" fillId="0" borderId="24" xfId="0" applyNumberFormat="1" applyFont="1" applyFill="1" applyBorder="1" applyAlignment="1">
      <alignment shrinkToFit="1"/>
    </xf>
    <xf numFmtId="165" fontId="2" fillId="0" borderId="24" xfId="0" applyNumberFormat="1" applyFont="1" applyFill="1" applyBorder="1" applyAlignment="1">
      <alignment shrinkToFit="1"/>
    </xf>
    <xf numFmtId="1" fontId="2" fillId="0" borderId="24" xfId="0" applyNumberFormat="1" applyFont="1" applyFill="1" applyBorder="1" applyAlignment="1">
      <alignment shrinkToFit="1"/>
    </xf>
    <xf numFmtId="0" fontId="0" fillId="0" borderId="24" xfId="0" applyBorder="1"/>
    <xf numFmtId="0" fontId="0" fillId="0" borderId="26" xfId="0" applyBorder="1"/>
    <xf numFmtId="0" fontId="16" fillId="0" borderId="0" xfId="0" applyFont="1"/>
    <xf numFmtId="0" fontId="0" fillId="5" borderId="0" xfId="0" applyFill="1" applyAlignment="1">
      <alignment wrapText="1"/>
    </xf>
    <xf numFmtId="0" fontId="4" fillId="5" borderId="0" xfId="0" applyFont="1" applyFill="1" applyAlignment="1">
      <alignment wrapText="1"/>
    </xf>
    <xf numFmtId="1" fontId="2" fillId="0" borderId="0" xfId="0" applyNumberFormat="1" applyFont="1" applyFill="1" applyBorder="1" applyAlignment="1"/>
    <xf numFmtId="0" fontId="1" fillId="0" borderId="0" xfId="0" applyFont="1"/>
    <xf numFmtId="49" fontId="10" fillId="2" borderId="0" xfId="0" applyNumberFormat="1" applyFont="1" applyFill="1" applyAlignment="1" applyProtection="1">
      <alignment shrinkToFit="1"/>
      <protection locked="0"/>
    </xf>
    <xf numFmtId="0" fontId="6" fillId="3" borderId="1" xfId="0" applyFont="1" applyFill="1" applyBorder="1" applyAlignment="1" applyProtection="1">
      <alignment horizontal="center" shrinkToFit="1"/>
      <protection locked="0"/>
    </xf>
    <xf numFmtId="0" fontId="6" fillId="2" borderId="0" xfId="0" applyFont="1" applyFill="1" applyAlignment="1" applyProtection="1">
      <alignment shrinkToFit="1"/>
      <protection locked="0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2" fillId="0" borderId="28" xfId="0" applyFont="1" applyBorder="1" applyAlignment="1">
      <alignment textRotation="90"/>
    </xf>
    <xf numFmtId="0" fontId="15" fillId="0" borderId="0" xfId="0" applyFont="1" applyBorder="1" applyAlignment="1"/>
    <xf numFmtId="0" fontId="11" fillId="0" borderId="0" xfId="0" applyFont="1" applyBorder="1" applyAlignment="1">
      <alignment vertical="top"/>
    </xf>
    <xf numFmtId="0" fontId="17" fillId="0" borderId="0" xfId="0" applyFont="1" applyAlignment="1">
      <alignment horizontal="right"/>
    </xf>
    <xf numFmtId="0" fontId="11" fillId="0" borderId="4" xfId="0" applyFont="1" applyBorder="1"/>
    <xf numFmtId="49" fontId="13" fillId="3" borderId="5" xfId="0" applyNumberFormat="1" applyFont="1" applyFill="1" applyBorder="1" applyAlignment="1" applyProtection="1">
      <alignment horizontal="center" vertical="center" shrinkToFit="1"/>
      <protection locked="0"/>
    </xf>
    <xf numFmtId="0" fontId="11" fillId="3" borderId="5" xfId="0" applyNumberFormat="1" applyFont="1" applyFill="1" applyBorder="1" applyAlignment="1" applyProtection="1">
      <alignment horizontal="center" vertical="center" shrinkToFit="1"/>
      <protection locked="0"/>
    </xf>
    <xf numFmtId="165" fontId="11" fillId="3" borderId="16" xfId="0" applyNumberFormat="1" applyFont="1" applyFill="1" applyBorder="1" applyAlignment="1" applyProtection="1">
      <alignment horizontal="center" vertical="center" shrinkToFit="1"/>
      <protection locked="0"/>
    </xf>
    <xf numFmtId="165" fontId="11" fillId="3" borderId="4" xfId="0" applyNumberFormat="1" applyFont="1" applyFill="1" applyBorder="1" applyAlignment="1" applyProtection="1">
      <alignment horizontal="center" vertical="center" shrinkToFit="1"/>
      <protection locked="0"/>
    </xf>
    <xf numFmtId="49" fontId="11" fillId="3" borderId="5" xfId="0" applyNumberFormat="1" applyFont="1" applyFill="1" applyBorder="1" applyAlignment="1" applyProtection="1">
      <alignment horizontal="center" vertical="center" shrinkToFit="1"/>
      <protection locked="0"/>
    </xf>
    <xf numFmtId="49" fontId="11" fillId="3" borderId="16" xfId="0" applyNumberFormat="1" applyFont="1" applyFill="1" applyBorder="1" applyAlignment="1" applyProtection="1">
      <alignment horizontal="center" vertical="center" shrinkToFit="1"/>
      <protection locked="0"/>
    </xf>
    <xf numFmtId="0" fontId="6" fillId="3" borderId="5" xfId="0" applyNumberFormat="1" applyFont="1" applyFill="1" applyBorder="1" applyAlignment="1" applyProtection="1">
      <alignment horizontal="center" vertical="center" shrinkToFit="1"/>
      <protection locked="0"/>
    </xf>
    <xf numFmtId="0" fontId="6" fillId="3" borderId="5" xfId="0" applyNumberFormat="1" applyFont="1" applyFill="1" applyBorder="1" applyAlignment="1" applyProtection="1">
      <alignment horizontal="center" vertical="center" wrapText="1" shrinkToFit="1"/>
      <protection locked="0"/>
    </xf>
    <xf numFmtId="49" fontId="6" fillId="3" borderId="4" xfId="0" applyNumberFormat="1" applyFont="1" applyFill="1" applyBorder="1" applyAlignment="1" applyProtection="1">
      <alignment horizontal="center" vertical="center" shrinkToFit="1"/>
      <protection locked="0"/>
    </xf>
    <xf numFmtId="166" fontId="6" fillId="3" borderId="4" xfId="0" applyNumberFormat="1" applyFont="1" applyFill="1" applyBorder="1" applyAlignment="1" applyProtection="1">
      <alignment horizontal="center" vertical="center" shrinkToFit="1"/>
      <protection locked="0"/>
    </xf>
    <xf numFmtId="0" fontId="13" fillId="0" borderId="35" xfId="0" applyFont="1" applyBorder="1" applyAlignment="1">
      <alignment horizontal="center" vertical="center" shrinkToFit="1"/>
    </xf>
    <xf numFmtId="0" fontId="13" fillId="0" borderId="12" xfId="0" applyFont="1" applyBorder="1" applyAlignment="1">
      <alignment horizontal="center" vertical="center" shrinkToFit="1"/>
    </xf>
    <xf numFmtId="0" fontId="10" fillId="0" borderId="12" xfId="0" applyFont="1" applyBorder="1" applyAlignment="1">
      <alignment horizontal="center" textRotation="90"/>
    </xf>
    <xf numFmtId="0" fontId="12" fillId="0" borderId="0" xfId="0" applyFont="1" applyBorder="1" applyAlignment="1">
      <alignment vertical="top"/>
    </xf>
    <xf numFmtId="0" fontId="2" fillId="0" borderId="24" xfId="0" applyNumberFormat="1" applyFont="1" applyFill="1" applyBorder="1" applyAlignment="1">
      <alignment shrinkToFit="1"/>
    </xf>
    <xf numFmtId="0" fontId="2" fillId="4" borderId="25" xfId="0" applyNumberFormat="1" applyFont="1" applyFill="1" applyBorder="1" applyAlignment="1">
      <alignment shrinkToFit="1"/>
    </xf>
    <xf numFmtId="0" fontId="2" fillId="0" borderId="23" xfId="0" applyFont="1" applyFill="1" applyBorder="1" applyAlignment="1"/>
    <xf numFmtId="0" fontId="2" fillId="4" borderId="24" xfId="0" applyFont="1" applyFill="1" applyBorder="1" applyAlignment="1"/>
    <xf numFmtId="0" fontId="2" fillId="4" borderId="24" xfId="0" applyNumberFormat="1" applyFont="1" applyFill="1" applyBorder="1" applyAlignment="1">
      <alignment shrinkToFit="1"/>
    </xf>
    <xf numFmtId="166" fontId="2" fillId="4" borderId="24" xfId="0" applyNumberFormat="1" applyFont="1" applyFill="1" applyBorder="1" applyAlignment="1">
      <alignment shrinkToFit="1"/>
    </xf>
    <xf numFmtId="0" fontId="2" fillId="4" borderId="26" xfId="0" applyNumberFormat="1" applyFont="1" applyFill="1" applyBorder="1" applyAlignment="1">
      <alignment shrinkToFit="1"/>
    </xf>
    <xf numFmtId="49" fontId="2" fillId="0" borderId="36" xfId="0" applyNumberFormat="1" applyFont="1" applyFill="1" applyBorder="1" applyAlignment="1">
      <alignment shrinkToFit="1"/>
    </xf>
    <xf numFmtId="49" fontId="2" fillId="0" borderId="37" xfId="0" applyNumberFormat="1" applyFont="1" applyFill="1" applyBorder="1" applyAlignment="1">
      <alignment shrinkToFit="1"/>
    </xf>
    <xf numFmtId="0" fontId="12" fillId="0" borderId="0" xfId="0" applyFont="1" applyBorder="1" applyAlignment="1">
      <alignment vertical="top" wrapText="1" shrinkToFit="1"/>
    </xf>
    <xf numFmtId="0" fontId="6" fillId="0" borderId="1" xfId="0" applyFont="1" applyBorder="1" applyAlignment="1" applyProtection="1">
      <alignment horizontal="center"/>
      <protection locked="0"/>
    </xf>
    <xf numFmtId="0" fontId="6" fillId="0" borderId="27" xfId="0" applyFont="1" applyBorder="1" applyAlignment="1">
      <alignment horizontal="center" vertical="top"/>
    </xf>
    <xf numFmtId="0" fontId="6" fillId="3" borderId="0" xfId="0" applyFont="1" applyFill="1" applyAlignment="1" applyProtection="1">
      <alignment horizontal="left" vertical="top" wrapText="1"/>
      <protection locked="0"/>
    </xf>
    <xf numFmtId="14" fontId="10" fillId="3" borderId="1" xfId="0" applyNumberFormat="1" applyFont="1" applyFill="1" applyBorder="1" applyAlignment="1" applyProtection="1">
      <alignment horizontal="center" shrinkToFit="1"/>
      <protection locked="0"/>
    </xf>
    <xf numFmtId="0" fontId="6" fillId="2" borderId="0" xfId="0" applyFont="1" applyFill="1" applyAlignment="1" applyProtection="1">
      <alignment shrinkToFit="1"/>
      <protection locked="0"/>
    </xf>
    <xf numFmtId="0" fontId="6" fillId="3" borderId="1" xfId="0" applyFont="1" applyFill="1" applyBorder="1" applyAlignment="1" applyProtection="1">
      <alignment horizontal="left" shrinkToFit="1"/>
      <protection locked="0"/>
    </xf>
    <xf numFmtId="0" fontId="10" fillId="0" borderId="0" xfId="0" applyFont="1" applyAlignment="1">
      <alignment horizontal="left" wrapText="1"/>
    </xf>
    <xf numFmtId="0" fontId="6" fillId="0" borderId="0" xfId="0" applyFont="1" applyAlignment="1">
      <alignment horizontal="left" wrapText="1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49" fontId="10" fillId="3" borderId="1" xfId="0" applyNumberFormat="1" applyFont="1" applyFill="1" applyBorder="1" applyAlignment="1" applyProtection="1">
      <alignment horizontal="left" shrinkToFit="1"/>
      <protection locked="0"/>
    </xf>
    <xf numFmtId="0" fontId="10" fillId="3" borderId="1" xfId="0" applyFont="1" applyFill="1" applyBorder="1" applyAlignment="1" applyProtection="1">
      <alignment horizontal="left" shrinkToFit="1"/>
      <protection locked="0"/>
    </xf>
    <xf numFmtId="0" fontId="7" fillId="0" borderId="0" xfId="0" applyFont="1" applyAlignment="1">
      <alignment horizontal="center" wrapText="1"/>
    </xf>
    <xf numFmtId="0" fontId="11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horizontal="center" vertical="top" wrapText="1"/>
    </xf>
    <xf numFmtId="0" fontId="6" fillId="0" borderId="32" xfId="0" applyFont="1" applyBorder="1" applyAlignment="1">
      <alignment horizontal="center" textRotation="90"/>
    </xf>
    <xf numFmtId="0" fontId="6" fillId="0" borderId="33" xfId="0" applyFont="1" applyBorder="1" applyAlignment="1">
      <alignment horizontal="center" textRotation="90"/>
    </xf>
    <xf numFmtId="0" fontId="6" fillId="0" borderId="28" xfId="0" applyFont="1" applyBorder="1" applyAlignment="1">
      <alignment horizontal="center"/>
    </xf>
    <xf numFmtId="0" fontId="6" fillId="0" borderId="29" xfId="0" applyFont="1" applyBorder="1" applyAlignment="1"/>
    <xf numFmtId="0" fontId="6" fillId="0" borderId="28" xfId="0" applyFont="1" applyBorder="1" applyAlignment="1">
      <alignment horizontal="center" wrapText="1"/>
    </xf>
    <xf numFmtId="0" fontId="6" fillId="0" borderId="29" xfId="0" applyFont="1" applyBorder="1" applyAlignment="1">
      <alignment wrapText="1"/>
    </xf>
    <xf numFmtId="0" fontId="6" fillId="0" borderId="30" xfId="0" applyFont="1" applyBorder="1" applyAlignment="1">
      <alignment horizontal="center"/>
    </xf>
    <xf numFmtId="0" fontId="6" fillId="0" borderId="31" xfId="0" applyFont="1" applyBorder="1" applyAlignment="1"/>
    <xf numFmtId="0" fontId="11" fillId="0" borderId="18" xfId="0" applyFont="1" applyBorder="1" applyAlignment="1">
      <alignment horizontal="center" textRotation="90"/>
    </xf>
    <xf numFmtId="0" fontId="11" fillId="0" borderId="16" xfId="0" applyFont="1" applyBorder="1" applyAlignment="1">
      <alignment horizontal="center" textRotation="90"/>
    </xf>
    <xf numFmtId="0" fontId="12" fillId="0" borderId="6" xfId="0" applyFont="1" applyBorder="1" applyAlignment="1">
      <alignment horizontal="center" wrapText="1"/>
    </xf>
    <xf numFmtId="0" fontId="12" fillId="0" borderId="34" xfId="0" applyFont="1" applyBorder="1" applyAlignment="1">
      <alignment horizontal="center" wrapText="1"/>
    </xf>
    <xf numFmtId="0" fontId="12" fillId="0" borderId="28" xfId="0" applyFont="1" applyBorder="1" applyAlignment="1">
      <alignment horizontal="center" textRotation="90"/>
    </xf>
    <xf numFmtId="0" fontId="12" fillId="0" borderId="29" xfId="0" applyFont="1" applyBorder="1" applyAlignment="1">
      <alignment horizontal="center" textRotation="90"/>
    </xf>
    <xf numFmtId="0" fontId="10" fillId="0" borderId="11" xfId="0" applyFont="1" applyBorder="1" applyAlignment="1">
      <alignment horizontal="center" textRotation="90"/>
    </xf>
    <xf numFmtId="0" fontId="10" fillId="0" borderId="17" xfId="0" applyFont="1" applyBorder="1" applyAlignment="1">
      <alignment horizontal="center" textRotation="90"/>
    </xf>
    <xf numFmtId="0" fontId="12" fillId="0" borderId="32" xfId="0" applyFont="1" applyBorder="1" applyAlignment="1">
      <alignment horizontal="center" textRotation="90"/>
    </xf>
    <xf numFmtId="0" fontId="12" fillId="0" borderId="30" xfId="0" applyFont="1" applyBorder="1" applyAlignment="1">
      <alignment horizontal="center" textRotation="90"/>
    </xf>
    <xf numFmtId="0" fontId="6" fillId="0" borderId="31" xfId="0" applyFont="1" applyBorder="1" applyAlignment="1">
      <alignment horizontal="center" textRotation="90"/>
    </xf>
    <xf numFmtId="0" fontId="6" fillId="0" borderId="29" xfId="0" applyFont="1" applyBorder="1" applyAlignment="1">
      <alignment horizontal="center" textRotation="90"/>
    </xf>
    <xf numFmtId="0" fontId="12" fillId="0" borderId="0" xfId="0" applyFont="1" applyBorder="1" applyAlignment="1">
      <alignment horizontal="center"/>
    </xf>
    <xf numFmtId="0" fontId="15" fillId="0" borderId="0" xfId="0" applyFont="1" applyBorder="1" applyAlignment="1">
      <alignment horizontal="center" vertical="top"/>
    </xf>
    <xf numFmtId="0" fontId="15" fillId="0" borderId="27" xfId="0" applyFont="1" applyBorder="1" applyAlignment="1">
      <alignment horizontal="center" vertical="top"/>
    </xf>
    <xf numFmtId="1" fontId="2" fillId="0" borderId="0" xfId="0" applyNumberFormat="1" applyFont="1" applyFill="1" applyBorder="1" applyAlignment="1">
      <alignment horizontal="left"/>
    </xf>
    <xf numFmtId="0" fontId="11" fillId="0" borderId="7" xfId="0" applyNumberFormat="1" applyFont="1" applyFill="1" applyBorder="1" applyAlignment="1" applyProtection="1">
      <alignment horizontal="center" vertical="center" shrinkToFit="1"/>
    </xf>
    <xf numFmtId="0" fontId="11" fillId="0" borderId="9" xfId="0" applyNumberFormat="1" applyFont="1" applyFill="1" applyBorder="1" applyAlignment="1" applyProtection="1">
      <alignment horizontal="center" vertical="center" shrinkToFit="1"/>
    </xf>
    <xf numFmtId="0" fontId="6" fillId="0" borderId="4" xfId="0" applyNumberFormat="1" applyFont="1" applyFill="1" applyBorder="1" applyAlignment="1" applyProtection="1">
      <alignment horizontal="center" vertical="center" shrinkToFit="1"/>
    </xf>
    <xf numFmtId="0" fontId="11" fillId="0" borderId="14" xfId="0" applyFont="1" applyFill="1" applyBorder="1" applyAlignment="1" applyProtection="1">
      <alignment horizontal="center" vertical="center" shrinkToFit="1"/>
    </xf>
    <xf numFmtId="0" fontId="11" fillId="0" borderId="5" xfId="0" applyFont="1" applyFill="1" applyBorder="1" applyAlignment="1" applyProtection="1">
      <alignment horizontal="center" vertical="center" shrinkToFit="1"/>
    </xf>
  </cellXfs>
  <cellStyles count="2">
    <cellStyle name="Komma" xfId="1" builtinId="3"/>
    <cellStyle name="Standard" xfId="0" builtinId="0"/>
  </cellStyles>
  <dxfs count="4">
    <dxf>
      <font>
        <color rgb="FFFF0000"/>
      </font>
    </dxf>
    <dxf>
      <fill>
        <patternFill patternType="lightTrellis"/>
      </fill>
    </dxf>
    <dxf>
      <fill>
        <patternFill>
          <bgColor rgb="FFFF0000"/>
        </patternFill>
      </fill>
    </dxf>
    <dxf>
      <fill>
        <patternFill patternType="lightTrellis"/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Z46"/>
  <sheetViews>
    <sheetView tabSelected="1" topLeftCell="M3" workbookViewId="0">
      <selection activeCell="P14" sqref="P14:Q14"/>
    </sheetView>
  </sheetViews>
  <sheetFormatPr baseColWidth="10" defaultColWidth="11.5546875" defaultRowHeight="13.2" x14ac:dyDescent="0.25"/>
  <cols>
    <col min="1" max="1" width="1.88671875" style="10" customWidth="1"/>
    <col min="2" max="2" width="4.44140625" style="10" customWidth="1"/>
    <col min="3" max="3" width="11.5546875" style="10"/>
    <col min="4" max="4" width="4.44140625" style="10" customWidth="1"/>
    <col min="5" max="5" width="11.5546875" style="10"/>
    <col min="6" max="6" width="4.44140625" style="10" customWidth="1"/>
    <col min="7" max="7" width="11.5546875" style="10"/>
    <col min="8" max="8" width="4.44140625" style="10" customWidth="1"/>
    <col min="9" max="9" width="11.5546875" style="10"/>
    <col min="10" max="10" width="4.44140625" style="10" customWidth="1"/>
    <col min="11" max="11" width="11.5546875" style="10"/>
    <col min="12" max="12" width="6.6640625" style="10" customWidth="1"/>
    <col min="13" max="13" width="3.6640625" style="10" customWidth="1"/>
    <col min="14" max="14" width="6.6640625" style="10" customWidth="1"/>
    <col min="15" max="15" width="2.44140625" style="10" customWidth="1"/>
    <col min="16" max="16" width="3.6640625" style="10" customWidth="1"/>
    <col min="17" max="17" width="8.44140625" style="10" customWidth="1"/>
    <col min="18" max="18" width="3.5546875" style="10" customWidth="1"/>
    <col min="19" max="19" width="7.6640625" style="10" customWidth="1"/>
    <col min="20" max="20" width="5" style="10" customWidth="1"/>
    <col min="21" max="21" width="2.44140625" style="10" customWidth="1"/>
    <col min="22" max="22" width="5.88671875" style="10" customWidth="1"/>
    <col min="23" max="23" width="6.109375" style="10" customWidth="1"/>
    <col min="24" max="24" width="2.33203125" style="10" customWidth="1"/>
    <col min="25" max="25" width="5" style="10" customWidth="1"/>
    <col min="26" max="26" width="5.88671875" style="10" customWidth="1"/>
    <col min="27" max="16384" width="11.5546875" style="10"/>
  </cols>
  <sheetData>
    <row r="1" spans="2:26" ht="17.399999999999999" x14ac:dyDescent="0.3">
      <c r="B1" s="9" t="s">
        <v>17</v>
      </c>
      <c r="N1" s="128" t="s">
        <v>28</v>
      </c>
      <c r="O1" s="128"/>
      <c r="P1" s="128"/>
      <c r="Q1" s="128"/>
      <c r="R1" s="128"/>
      <c r="S1" s="128"/>
      <c r="T1" s="128"/>
      <c r="U1" s="128"/>
      <c r="V1" s="128"/>
      <c r="W1" s="128"/>
      <c r="X1" s="128"/>
      <c r="Y1" s="128"/>
      <c r="Z1" s="128"/>
    </row>
    <row r="2" spans="2:26" ht="21" customHeight="1" x14ac:dyDescent="0.25">
      <c r="B2" s="10" t="s">
        <v>18</v>
      </c>
    </row>
    <row r="3" spans="2:26" ht="20.399999999999999" x14ac:dyDescent="0.35">
      <c r="N3" s="129" t="s">
        <v>29</v>
      </c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</row>
    <row r="4" spans="2:26" ht="16.2" customHeight="1" x14ac:dyDescent="0.35"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</row>
    <row r="5" spans="2:26" ht="19.5" customHeight="1" x14ac:dyDescent="0.25">
      <c r="N5" s="133" t="s">
        <v>116</v>
      </c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33"/>
      <c r="Z5" s="133"/>
    </row>
    <row r="6" spans="2:26" ht="13.2" customHeight="1" x14ac:dyDescent="0.25">
      <c r="B6" s="12" t="str">
        <f>IF(VLOOKUP(C6,nst,6,FALSE)&gt;0,
 VLOOKUP(C6,nst,6,FALSE),"")</f>
        <v/>
      </c>
      <c r="C6" s="10" t="s">
        <v>11</v>
      </c>
      <c r="D6" s="10" t="s">
        <v>19</v>
      </c>
      <c r="H6" s="12" t="str">
        <f>IF(VLOOKUP(I6,nst,6,FALSE)&gt;0,
 VLOOKUP(I6,nst,6,FALSE),"")</f>
        <v/>
      </c>
      <c r="I6" s="10" t="s">
        <v>14</v>
      </c>
      <c r="J6" s="10" t="s">
        <v>22</v>
      </c>
      <c r="N6" s="133"/>
      <c r="O6" s="133"/>
      <c r="P6" s="133"/>
      <c r="Q6" s="133"/>
      <c r="R6" s="133"/>
      <c r="S6" s="133"/>
      <c r="T6" s="133"/>
      <c r="U6" s="133"/>
      <c r="V6" s="133"/>
      <c r="W6" s="133"/>
      <c r="X6" s="133"/>
      <c r="Y6" s="133"/>
      <c r="Z6" s="133"/>
    </row>
    <row r="7" spans="2:26" ht="13.2" customHeight="1" x14ac:dyDescent="0.25">
      <c r="H7" s="90"/>
      <c r="N7" s="133"/>
      <c r="O7" s="133"/>
      <c r="P7" s="133"/>
      <c r="Q7" s="133"/>
      <c r="R7" s="133"/>
      <c r="S7" s="133"/>
      <c r="T7" s="133"/>
      <c r="U7" s="133"/>
      <c r="V7" s="133"/>
      <c r="W7" s="133"/>
      <c r="X7" s="133"/>
      <c r="Y7" s="133"/>
      <c r="Z7" s="133"/>
    </row>
    <row r="8" spans="2:26" ht="13.2" customHeight="1" x14ac:dyDescent="0.35">
      <c r="B8" s="12" t="str">
        <f>IF(VLOOKUP(C8,nst,6,FALSE)&gt;0,
 VLOOKUP(C8,nst,6,FALSE),"")</f>
        <v/>
      </c>
      <c r="C8" s="10" t="s">
        <v>12</v>
      </c>
      <c r="D8" s="10" t="s">
        <v>20</v>
      </c>
      <c r="H8" s="12" t="str">
        <f>IF(VLOOKUP(I8,nst,6,FALSE)&gt;0,
 VLOOKUP(I8,nst,6,FALSE),"")</f>
        <v/>
      </c>
      <c r="I8" s="10" t="s">
        <v>15</v>
      </c>
      <c r="J8" s="10" t="s">
        <v>23</v>
      </c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2:26" ht="13.2" customHeight="1" x14ac:dyDescent="0.35">
      <c r="B9" s="13"/>
      <c r="H9" s="13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2:26" ht="13.2" customHeight="1" x14ac:dyDescent="0.35">
      <c r="B10" s="12" t="str">
        <f>IF(VLOOKUP(C10,nst,6,FALSE)&gt;0,
 VLOOKUP(C10,nst,6,FALSE),"")</f>
        <v/>
      </c>
      <c r="C10" s="10" t="s">
        <v>13</v>
      </c>
      <c r="D10" s="10" t="s">
        <v>21</v>
      </c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2:26" ht="13.2" customHeight="1" x14ac:dyDescent="0.25"/>
    <row r="12" spans="2:26" ht="15.6" customHeight="1" x14ac:dyDescent="0.35">
      <c r="O12" s="14" t="s">
        <v>121</v>
      </c>
      <c r="P12" s="15" t="s">
        <v>67</v>
      </c>
      <c r="Q12" s="15"/>
      <c r="U12" s="89"/>
      <c r="V12" s="15"/>
    </row>
    <row r="13" spans="2:26" x14ac:dyDescent="0.25">
      <c r="B13" s="13"/>
      <c r="H13" s="13"/>
    </row>
    <row r="14" spans="2:26" x14ac:dyDescent="0.25">
      <c r="B14" s="58"/>
      <c r="C14" s="28"/>
      <c r="D14" s="28"/>
      <c r="E14" s="28"/>
      <c r="F14" s="28"/>
      <c r="G14" s="28"/>
      <c r="H14" s="58"/>
      <c r="N14" s="16" t="s">
        <v>30</v>
      </c>
      <c r="O14" s="16"/>
      <c r="P14" s="123">
        <f ca="1">TODAY()</f>
        <v>46097</v>
      </c>
      <c r="Q14" s="123"/>
      <c r="R14" s="16"/>
      <c r="S14" s="17" t="s">
        <v>31</v>
      </c>
      <c r="T14" s="51"/>
      <c r="U14" s="16" t="s">
        <v>32</v>
      </c>
      <c r="W14" s="17"/>
      <c r="X14" s="17" t="s">
        <v>33</v>
      </c>
      <c r="Y14" s="51"/>
      <c r="Z14" s="16" t="s">
        <v>32</v>
      </c>
    </row>
    <row r="15" spans="2:26" x14ac:dyDescent="0.25">
      <c r="B15" s="58"/>
      <c r="C15" s="28"/>
      <c r="D15" s="28"/>
      <c r="E15" s="28"/>
      <c r="F15" s="28"/>
      <c r="G15" s="28"/>
      <c r="H15" s="58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 spans="2:26" x14ac:dyDescent="0.25">
      <c r="B16" s="58"/>
      <c r="C16" s="28"/>
      <c r="D16" s="28"/>
      <c r="E16" s="28"/>
      <c r="F16" s="28"/>
      <c r="G16" s="28"/>
      <c r="H16" s="58"/>
      <c r="N16" s="16" t="s">
        <v>34</v>
      </c>
      <c r="O16" s="16"/>
      <c r="P16" s="16"/>
      <c r="Q16" s="16"/>
      <c r="R16" s="16"/>
      <c r="S16" s="131"/>
      <c r="T16" s="131"/>
      <c r="U16" s="131"/>
      <c r="V16" s="131"/>
      <c r="W16" s="131"/>
      <c r="X16" s="131"/>
      <c r="Y16" s="131"/>
      <c r="Z16" s="131"/>
    </row>
    <row r="17" spans="2:26" x14ac:dyDescent="0.25"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 spans="2:26" x14ac:dyDescent="0.25">
      <c r="N18" s="16" t="s">
        <v>35</v>
      </c>
      <c r="O18" s="16"/>
      <c r="P18" s="16"/>
      <c r="Q18" s="16"/>
      <c r="R18" s="16"/>
      <c r="S18" s="132"/>
      <c r="T18" s="132"/>
      <c r="U18" s="132"/>
      <c r="V18" s="132"/>
      <c r="W18" s="132"/>
      <c r="X18" s="132"/>
      <c r="Y18" s="132"/>
      <c r="Z18" s="132"/>
    </row>
    <row r="19" spans="2:26" x14ac:dyDescent="0.25">
      <c r="B19" s="12" t="str">
        <f>IF(COUNTIF(Prüfungsliste!AB3:AB27,"NB")&gt;0,COUNTIF(Prüfungsliste!AB3:AB27,"NB"),"")</f>
        <v/>
      </c>
      <c r="C19" s="10" t="s">
        <v>24</v>
      </c>
    </row>
    <row r="21" spans="2:26" x14ac:dyDescent="0.25">
      <c r="B21" s="10" t="s">
        <v>25</v>
      </c>
      <c r="N21" s="10" t="s">
        <v>37</v>
      </c>
      <c r="S21" s="120" t="str">
        <f>IF(COUNTA(S23,S25,S27)&gt;0,COUNTA(S23,S25,S27),"")</f>
        <v/>
      </c>
    </row>
    <row r="23" spans="2:26" x14ac:dyDescent="0.25">
      <c r="B23" s="122"/>
      <c r="C23" s="122"/>
      <c r="D23" s="122"/>
      <c r="E23" s="122"/>
      <c r="F23" s="122"/>
      <c r="G23" s="122"/>
      <c r="H23" s="122"/>
      <c r="I23" s="122"/>
      <c r="J23" s="122"/>
      <c r="K23" s="122"/>
      <c r="N23" s="10" t="s">
        <v>38</v>
      </c>
      <c r="S23" s="125"/>
      <c r="T23" s="125"/>
      <c r="U23" s="125"/>
      <c r="V23" s="125"/>
      <c r="W23" s="125"/>
      <c r="Y23" s="87"/>
      <c r="Z23" s="10" t="s">
        <v>36</v>
      </c>
    </row>
    <row r="24" spans="2:26" x14ac:dyDescent="0.25">
      <c r="B24" s="122"/>
      <c r="C24" s="122"/>
      <c r="D24" s="122"/>
      <c r="E24" s="122"/>
      <c r="F24" s="122"/>
      <c r="G24" s="122"/>
      <c r="H24" s="122"/>
      <c r="I24" s="122"/>
      <c r="J24" s="122"/>
      <c r="K24" s="122"/>
    </row>
    <row r="25" spans="2:26" x14ac:dyDescent="0.25">
      <c r="B25" s="122"/>
      <c r="C25" s="122"/>
      <c r="D25" s="122"/>
      <c r="E25" s="122"/>
      <c r="F25" s="122"/>
      <c r="G25" s="122"/>
      <c r="H25" s="122"/>
      <c r="I25" s="122"/>
      <c r="J25" s="122"/>
      <c r="K25" s="122"/>
      <c r="S25" s="125"/>
      <c r="T25" s="125"/>
      <c r="U25" s="125"/>
      <c r="V25" s="125"/>
      <c r="W25" s="125"/>
      <c r="Y25" s="87"/>
      <c r="Z25" s="10" t="s">
        <v>36</v>
      </c>
    </row>
    <row r="26" spans="2:26" x14ac:dyDescent="0.25">
      <c r="B26" s="122"/>
      <c r="C26" s="122"/>
      <c r="D26" s="122"/>
      <c r="E26" s="122"/>
      <c r="F26" s="122"/>
      <c r="G26" s="122"/>
      <c r="H26" s="122"/>
      <c r="I26" s="122"/>
      <c r="J26" s="122"/>
      <c r="K26" s="122"/>
    </row>
    <row r="27" spans="2:26" x14ac:dyDescent="0.25">
      <c r="B27" s="122"/>
      <c r="C27" s="122"/>
      <c r="D27" s="122"/>
      <c r="E27" s="122"/>
      <c r="F27" s="122"/>
      <c r="G27" s="122"/>
      <c r="H27" s="122"/>
      <c r="I27" s="122"/>
      <c r="J27" s="122"/>
      <c r="K27" s="122"/>
    </row>
    <row r="28" spans="2:26" x14ac:dyDescent="0.25">
      <c r="B28" s="122"/>
      <c r="C28" s="122"/>
      <c r="D28" s="122"/>
      <c r="E28" s="122"/>
      <c r="F28" s="122"/>
      <c r="G28" s="122"/>
      <c r="H28" s="122"/>
      <c r="I28" s="122"/>
      <c r="J28" s="122"/>
      <c r="K28" s="122"/>
    </row>
    <row r="29" spans="2:26" ht="19.2" customHeight="1" thickBot="1" x14ac:dyDescent="0.3"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2:26" x14ac:dyDescent="0.25">
      <c r="B30" s="10" t="s">
        <v>26</v>
      </c>
      <c r="N30" s="16" t="s">
        <v>39</v>
      </c>
    </row>
    <row r="32" spans="2:26" x14ac:dyDescent="0.25">
      <c r="B32" s="122"/>
      <c r="C32" s="122"/>
      <c r="D32" s="122"/>
      <c r="E32" s="122"/>
      <c r="F32" s="122"/>
      <c r="G32" s="122"/>
      <c r="H32" s="122"/>
      <c r="I32" s="122"/>
      <c r="J32" s="122"/>
      <c r="K32" s="122"/>
      <c r="N32" s="16" t="s">
        <v>40</v>
      </c>
      <c r="O32" s="16"/>
      <c r="Q32" s="86"/>
    </row>
    <row r="33" spans="2:26" ht="13.2" customHeight="1" x14ac:dyDescent="0.25">
      <c r="B33" s="122"/>
      <c r="C33" s="122"/>
      <c r="D33" s="122"/>
      <c r="E33" s="122"/>
      <c r="F33" s="122"/>
      <c r="G33" s="122"/>
      <c r="H33" s="122"/>
      <c r="I33" s="122"/>
      <c r="J33" s="122"/>
      <c r="K33" s="122"/>
    </row>
    <row r="34" spans="2:26" x14ac:dyDescent="0.25">
      <c r="B34" s="122"/>
      <c r="C34" s="122"/>
      <c r="D34" s="122"/>
      <c r="E34" s="122"/>
      <c r="F34" s="122"/>
      <c r="G34" s="122"/>
      <c r="H34" s="122"/>
      <c r="I34" s="122"/>
      <c r="J34" s="122"/>
      <c r="K34" s="122"/>
      <c r="N34" s="10" t="s">
        <v>41</v>
      </c>
      <c r="R34" s="124"/>
      <c r="S34" s="124"/>
      <c r="U34" s="19" t="s">
        <v>42</v>
      </c>
      <c r="V34" s="124"/>
      <c r="W34" s="124"/>
      <c r="X34" s="124"/>
      <c r="Y34" s="124"/>
      <c r="Z34" s="124"/>
    </row>
    <row r="35" spans="2:26" x14ac:dyDescent="0.25">
      <c r="B35" s="122"/>
      <c r="C35" s="122"/>
      <c r="D35" s="122"/>
      <c r="E35" s="122"/>
      <c r="F35" s="122"/>
      <c r="G35" s="122"/>
      <c r="H35" s="122"/>
      <c r="I35" s="122"/>
      <c r="J35" s="122"/>
      <c r="K35" s="122"/>
    </row>
    <row r="36" spans="2:26" ht="27.6" customHeight="1" x14ac:dyDescent="0.25"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N36" s="127" t="s">
        <v>43</v>
      </c>
      <c r="O36" s="127"/>
      <c r="P36" s="127"/>
      <c r="Q36" s="127"/>
      <c r="R36" s="127"/>
      <c r="S36" s="127"/>
      <c r="T36" s="127"/>
      <c r="U36" s="127"/>
      <c r="V36" s="127"/>
      <c r="W36" s="127"/>
      <c r="X36" s="127"/>
      <c r="Y36" s="127"/>
      <c r="Z36" s="127"/>
    </row>
    <row r="37" spans="2:26" x14ac:dyDescent="0.25">
      <c r="B37" s="122"/>
      <c r="C37" s="122"/>
      <c r="D37" s="122"/>
      <c r="E37" s="122"/>
      <c r="F37" s="122"/>
      <c r="G37" s="122"/>
      <c r="H37" s="122"/>
      <c r="I37" s="122"/>
      <c r="J37" s="122"/>
      <c r="K37" s="122"/>
    </row>
    <row r="38" spans="2:26" x14ac:dyDescent="0.25"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N38" s="16" t="s">
        <v>44</v>
      </c>
      <c r="T38" s="88"/>
      <c r="U38" s="16" t="s">
        <v>113</v>
      </c>
    </row>
    <row r="39" spans="2:26" x14ac:dyDescent="0.25"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U39" s="16"/>
    </row>
    <row r="40" spans="2:26" x14ac:dyDescent="0.25"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T40" s="88"/>
      <c r="U40" s="16" t="s">
        <v>68</v>
      </c>
    </row>
    <row r="41" spans="2:26" x14ac:dyDescent="0.25">
      <c r="B41" s="122"/>
      <c r="C41" s="122"/>
      <c r="D41" s="122"/>
      <c r="E41" s="122"/>
      <c r="F41" s="122"/>
      <c r="G41" s="122"/>
      <c r="H41" s="122"/>
      <c r="I41" s="122"/>
      <c r="J41" s="122"/>
      <c r="K41" s="122"/>
    </row>
    <row r="42" spans="2:26" ht="25.95" customHeight="1" x14ac:dyDescent="0.25"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N42" s="127" t="s">
        <v>71</v>
      </c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</row>
    <row r="43" spans="2:26" ht="15" customHeight="1" x14ac:dyDescent="0.25"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</row>
    <row r="44" spans="2:26" ht="41.4" customHeight="1" x14ac:dyDescent="0.25">
      <c r="N44" s="126" t="str">
        <f ca="1">CONCATENATE("Diese Prüfungsliste ist nach der Prüfung ausgefüllt - ggf. mit den Pässen, bis spätestens zwei Wochen nach dem Prüfungstermin (d.h. bis zum ", TEXT(DATE(YEAR(PTag),MONTH(PTag),DAY(PTag)+14),"T.M.JJ"), ") zurückzusenden.")</f>
        <v>Diese Prüfungsliste ist nach der Prüfung ausgefüllt - ggf. mit den Pässen, bis spätestens zwei Wochen nach dem Prüfungstermin (d.h. bis zum 30.3.26) zurückzusenden.</v>
      </c>
      <c r="O44" s="126"/>
      <c r="P44" s="126"/>
      <c r="Q44" s="126"/>
      <c r="R44" s="126"/>
      <c r="S44" s="126"/>
      <c r="T44" s="126"/>
      <c r="U44" s="126"/>
      <c r="V44" s="126"/>
      <c r="W44" s="126"/>
      <c r="X44" s="126"/>
      <c r="Y44" s="126"/>
      <c r="Z44" s="126"/>
    </row>
    <row r="46" spans="2:26" x14ac:dyDescent="0.25">
      <c r="B46" s="121" t="s">
        <v>27</v>
      </c>
      <c r="C46" s="121"/>
      <c r="D46" s="121"/>
      <c r="E46" s="121"/>
      <c r="F46" s="121"/>
      <c r="G46" s="121"/>
      <c r="H46" s="121"/>
      <c r="I46" s="121"/>
      <c r="J46" s="121"/>
      <c r="K46" s="121"/>
      <c r="Z46" s="94" t="s">
        <v>96</v>
      </c>
    </row>
  </sheetData>
  <sheetProtection sheet="1" objects="1" scenarios="1"/>
  <mergeCells count="17">
    <mergeCell ref="N1:Z1"/>
    <mergeCell ref="N3:Z3"/>
    <mergeCell ref="N36:Z36"/>
    <mergeCell ref="V34:Z34"/>
    <mergeCell ref="N4:Z4"/>
    <mergeCell ref="S16:Z16"/>
    <mergeCell ref="S18:Z18"/>
    <mergeCell ref="S23:W23"/>
    <mergeCell ref="N5:Z7"/>
    <mergeCell ref="B46:K46"/>
    <mergeCell ref="B32:K42"/>
    <mergeCell ref="P14:Q14"/>
    <mergeCell ref="R34:S34"/>
    <mergeCell ref="B23:K28"/>
    <mergeCell ref="S25:W25"/>
    <mergeCell ref="N44:Z44"/>
    <mergeCell ref="N42:Z42"/>
  </mergeCells>
  <phoneticPr fontId="3" type="noConversion"/>
  <pageMargins left="0.59055118110236227" right="0.59055118110236227" top="0.39370078740157483" bottom="0.39370078740157483" header="0.51181102362204722" footer="0.51181102362204722"/>
  <pageSetup paperSize="9" scale="77" orientation="landscape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pageSetUpPr fitToPage="1"/>
  </sheetPr>
  <dimension ref="A1:AN27"/>
  <sheetViews>
    <sheetView zoomScale="98" zoomScaleNormal="98" workbookViewId="0">
      <pane xSplit="2" ySplit="2" topLeftCell="C3" activePane="bottomRight" state="frozen"/>
      <selection pane="topRight" activeCell="C1" sqref="C1"/>
      <selection pane="bottomLeft" activeCell="A4" sqref="A4"/>
      <selection pane="bottomRight" activeCell="B3" sqref="B3"/>
    </sheetView>
  </sheetViews>
  <sheetFormatPr baseColWidth="10" defaultColWidth="11.5546875" defaultRowHeight="13.2" x14ac:dyDescent="0.25"/>
  <cols>
    <col min="1" max="1" width="2.6640625" style="10" customWidth="1"/>
    <col min="2" max="2" width="17.33203125" style="10" customWidth="1"/>
    <col min="3" max="3" width="12.88671875" style="10" customWidth="1"/>
    <col min="4" max="5" width="7.6640625" style="10" customWidth="1"/>
    <col min="6" max="7" width="6.109375" style="10" customWidth="1"/>
    <col min="8" max="21" width="2.6640625" style="10" customWidth="1"/>
    <col min="22" max="26" width="2.88671875" style="10" customWidth="1"/>
    <col min="27" max="27" width="3.33203125" style="10" customWidth="1"/>
    <col min="28" max="28" width="2.88671875" style="10" customWidth="1"/>
    <col min="29" max="29" width="6.109375" style="10" customWidth="1"/>
    <col min="30" max="30" width="2.33203125" style="10" customWidth="1"/>
    <col min="31" max="31" width="9.5546875" style="10" customWidth="1"/>
    <col min="32" max="32" width="17.33203125" style="10" customWidth="1"/>
    <col min="33" max="16384" width="11.5546875" style="10"/>
  </cols>
  <sheetData>
    <row r="1" spans="1:34" ht="26.25" customHeight="1" x14ac:dyDescent="0.25">
      <c r="A1" s="137" t="s">
        <v>4</v>
      </c>
      <c r="B1" s="139" t="s">
        <v>5</v>
      </c>
      <c r="C1" s="141" t="s">
        <v>114</v>
      </c>
      <c r="D1" s="143" t="s">
        <v>6</v>
      </c>
      <c r="E1" s="147" t="s">
        <v>112</v>
      </c>
      <c r="F1" s="148"/>
      <c r="G1" s="145" t="s">
        <v>47</v>
      </c>
      <c r="H1" s="149" t="s">
        <v>98</v>
      </c>
      <c r="I1" s="149" t="s">
        <v>99</v>
      </c>
      <c r="J1" s="149" t="s">
        <v>100</v>
      </c>
      <c r="K1" s="149" t="s">
        <v>101</v>
      </c>
      <c r="L1" s="149" t="s">
        <v>102</v>
      </c>
      <c r="M1" s="149" t="s">
        <v>103</v>
      </c>
      <c r="N1" s="149" t="s">
        <v>104</v>
      </c>
      <c r="O1" s="149" t="s">
        <v>105</v>
      </c>
      <c r="P1" s="149" t="s">
        <v>106</v>
      </c>
      <c r="Q1" s="149" t="s">
        <v>107</v>
      </c>
      <c r="R1" s="149" t="s">
        <v>108</v>
      </c>
      <c r="S1" s="149" t="s">
        <v>109</v>
      </c>
      <c r="T1" s="149" t="s">
        <v>110</v>
      </c>
      <c r="U1" s="149" t="s">
        <v>111</v>
      </c>
      <c r="V1" s="153" t="s">
        <v>0</v>
      </c>
      <c r="W1" s="153" t="s">
        <v>2</v>
      </c>
      <c r="X1" s="154" t="s">
        <v>59</v>
      </c>
      <c r="Y1" s="153" t="s">
        <v>53</v>
      </c>
      <c r="Z1" s="149" t="s">
        <v>50</v>
      </c>
      <c r="AA1" s="149" t="s">
        <v>51</v>
      </c>
      <c r="AB1" s="154" t="s">
        <v>52</v>
      </c>
      <c r="AC1" s="151" t="s">
        <v>3</v>
      </c>
      <c r="AD1" s="108"/>
      <c r="AE1" s="136" t="s">
        <v>119</v>
      </c>
      <c r="AF1" s="136"/>
      <c r="AG1" s="28"/>
      <c r="AH1" s="28"/>
    </row>
    <row r="2" spans="1:34" ht="87.75" customHeight="1" thickBot="1" x14ac:dyDescent="0.3">
      <c r="A2" s="138"/>
      <c r="B2" s="140"/>
      <c r="C2" s="142"/>
      <c r="D2" s="144"/>
      <c r="E2" s="21" t="s">
        <v>9</v>
      </c>
      <c r="F2" s="22" t="s">
        <v>7</v>
      </c>
      <c r="G2" s="146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  <c r="T2" s="150"/>
      <c r="U2" s="150"/>
      <c r="V2" s="138"/>
      <c r="W2" s="138"/>
      <c r="X2" s="155"/>
      <c r="Y2" s="138"/>
      <c r="Z2" s="156"/>
      <c r="AA2" s="156"/>
      <c r="AB2" s="155"/>
      <c r="AC2" s="152"/>
      <c r="AD2" s="108"/>
      <c r="AE2" s="136"/>
      <c r="AF2" s="136"/>
      <c r="AG2" s="93"/>
      <c r="AH2" s="93"/>
    </row>
    <row r="3" spans="1:34" s="25" customFormat="1" ht="20.25" customHeight="1" x14ac:dyDescent="0.35">
      <c r="A3" s="23">
        <v>1</v>
      </c>
      <c r="B3" s="32"/>
      <c r="C3" s="33" t="str">
        <f t="shared" ref="C3" si="0">IF(AND(B3&lt;&gt;"",Ausrichter&lt;&gt;""),Ausrichter,"")</f>
        <v/>
      </c>
      <c r="D3" s="34"/>
      <c r="E3" s="35"/>
      <c r="F3" s="36"/>
      <c r="G3" s="37" t="str">
        <f>ZE!B4</f>
        <v/>
      </c>
      <c r="H3" s="38"/>
      <c r="I3" s="39"/>
      <c r="J3" s="39"/>
      <c r="K3" s="39"/>
      <c r="L3" s="39"/>
      <c r="M3" s="39"/>
      <c r="N3" s="38"/>
      <c r="O3" s="40"/>
      <c r="P3" s="40"/>
      <c r="Q3" s="40"/>
      <c r="R3" s="40"/>
      <c r="S3" s="40"/>
      <c r="T3" s="40"/>
      <c r="U3" s="40"/>
      <c r="V3" s="41"/>
      <c r="W3" s="42" t="str">
        <f t="shared" ref="W3:W27" si="1">IF(G3&lt;&gt;"",VLOOKUP(G3,pli,18,FALSE),"")</f>
        <v/>
      </c>
      <c r="X3" s="53" t="str">
        <f>ZE!G4</f>
        <v/>
      </c>
      <c r="Y3" s="161" t="str">
        <f>IF(AND(G3&lt;&gt;"",COUNT(H3:U3)&gt;0),SUM(H3:U3),"")</f>
        <v/>
      </c>
      <c r="Z3" s="47"/>
      <c r="AA3" s="164" t="str">
        <f>IF(G3&lt;&gt;"",
 IF(ZE!F4=COUNT(H3:U3),
  IF(W3=1,
   Y3,
   IF(AND(W3=2,Z3&lt;&gt;""),
    Z3+Y3,
    "")),
  ""),
 "")</f>
        <v/>
      </c>
      <c r="AB3" s="49" t="str">
        <f>IF(ZE!I4,IF(ZE!K4,"B","NB"),"")</f>
        <v/>
      </c>
      <c r="AC3" s="24" t="str">
        <f>IF(AB3&lt;&gt;"",IF(AB3="B",G3,"----"),"")</f>
        <v/>
      </c>
      <c r="AD3" s="107"/>
      <c r="AE3" s="31" t="s">
        <v>115</v>
      </c>
      <c r="AF3" s="31" t="str">
        <f ca="1">IF(PTag &lt;&gt; "",CONCATENATE(TEXT(PTag,"T.M.JJ")),"")</f>
        <v>16.3.26</v>
      </c>
    </row>
    <row r="4" spans="1:34" s="25" customFormat="1" ht="20.25" customHeight="1" x14ac:dyDescent="0.35">
      <c r="A4" s="26">
        <v>2</v>
      </c>
      <c r="B4" s="32"/>
      <c r="C4" s="33" t="str">
        <f t="shared" ref="C4:C27" si="2">IF(AND(B4&lt;&gt;"",Ausrichter&lt;&gt;""),Ausrichter,"")</f>
        <v/>
      </c>
      <c r="D4" s="34"/>
      <c r="E4" s="35"/>
      <c r="F4" s="36"/>
      <c r="G4" s="37" t="str">
        <f>ZE!B5</f>
        <v/>
      </c>
      <c r="H4" s="43"/>
      <c r="I4" s="44"/>
      <c r="J4" s="44"/>
      <c r="K4" s="44"/>
      <c r="L4" s="44"/>
      <c r="M4" s="44"/>
      <c r="N4" s="43"/>
      <c r="O4" s="45"/>
      <c r="P4" s="45"/>
      <c r="Q4" s="45"/>
      <c r="R4" s="45"/>
      <c r="S4" s="45"/>
      <c r="T4" s="45"/>
      <c r="U4" s="45"/>
      <c r="V4" s="46"/>
      <c r="W4" s="42" t="str">
        <f t="shared" si="1"/>
        <v/>
      </c>
      <c r="X4" s="54" t="str">
        <f>ZE!G5</f>
        <v/>
      </c>
      <c r="Y4" s="162" t="str">
        <f t="shared" ref="Y4:Y27" si="3">IF(AND(G4&lt;&gt;"",COUNT(H4:U4)&gt;0),SUM(H4:U4),"")</f>
        <v/>
      </c>
      <c r="Z4" s="48"/>
      <c r="AA4" s="164" t="str">
        <f>IF(G4&lt;&gt;"",
 IF(ZE!F5=COUNT(H4:U4),
  IF(W4=1,
   Y4,
   IF(AND(W4=2,Z4&lt;&gt;""),
    Z4+Y4,
    "")),
  ""),
 "")</f>
        <v/>
      </c>
      <c r="AB4" s="50" t="str">
        <f>IF(ZE!I5,IF(ZE!K5,"B","NB"),"")</f>
        <v/>
      </c>
      <c r="AC4" s="27" t="str">
        <f t="shared" ref="AC4:AC27" si="4">IF(AB4&lt;&gt;"",IF(AB4="B",G4,"----"),"")</f>
        <v/>
      </c>
      <c r="AD4" s="107"/>
      <c r="AE4" s="109" t="s">
        <v>34</v>
      </c>
      <c r="AF4" s="119" t="str">
        <f>IF(Ausrichter&lt;&gt;"",Ausrichter,"")</f>
        <v/>
      </c>
    </row>
    <row r="5" spans="1:34" s="25" customFormat="1" ht="20.25" customHeight="1" x14ac:dyDescent="0.35">
      <c r="A5" s="26">
        <v>3</v>
      </c>
      <c r="B5" s="32"/>
      <c r="C5" s="33" t="str">
        <f t="shared" si="2"/>
        <v/>
      </c>
      <c r="D5" s="34"/>
      <c r="E5" s="35"/>
      <c r="F5" s="36"/>
      <c r="G5" s="37" t="str">
        <f>ZE!B6</f>
        <v/>
      </c>
      <c r="H5" s="43"/>
      <c r="I5" s="44"/>
      <c r="J5" s="44"/>
      <c r="K5" s="44"/>
      <c r="L5" s="44"/>
      <c r="M5" s="44"/>
      <c r="N5" s="43"/>
      <c r="O5" s="45"/>
      <c r="P5" s="45"/>
      <c r="Q5" s="45"/>
      <c r="R5" s="45"/>
      <c r="S5" s="45"/>
      <c r="T5" s="45"/>
      <c r="U5" s="45"/>
      <c r="V5" s="46"/>
      <c r="W5" s="42" t="str">
        <f t="shared" si="1"/>
        <v/>
      </c>
      <c r="X5" s="54" t="str">
        <f>ZE!G6</f>
        <v/>
      </c>
      <c r="Y5" s="162" t="str">
        <f t="shared" si="3"/>
        <v/>
      </c>
      <c r="Z5" s="48"/>
      <c r="AA5" s="164" t="str">
        <f>IF(G5&lt;&gt;"",
 IF(ZE!F6=COUNT(H5:U5),
  IF(W5=1,
   Y5,
   IF(AND(W5=2,Z5&lt;&gt;""),
    Z5+Y5,
    "")),
  ""),
 "")</f>
        <v/>
      </c>
      <c r="AB5" s="50" t="str">
        <f>IF(ZE!I6,IF(ZE!K6,"B","NB"),"")</f>
        <v/>
      </c>
      <c r="AC5" s="27" t="str">
        <f t="shared" si="4"/>
        <v/>
      </c>
      <c r="AD5" s="107"/>
      <c r="AE5" s="28"/>
      <c r="AF5" s="30"/>
    </row>
    <row r="6" spans="1:34" s="25" customFormat="1" ht="20.25" customHeight="1" x14ac:dyDescent="0.35">
      <c r="A6" s="26">
        <v>4</v>
      </c>
      <c r="B6" s="32"/>
      <c r="C6" s="33" t="str">
        <f t="shared" si="2"/>
        <v/>
      </c>
      <c r="D6" s="34"/>
      <c r="E6" s="35"/>
      <c r="F6" s="36"/>
      <c r="G6" s="37" t="str">
        <f>ZE!B7</f>
        <v/>
      </c>
      <c r="H6" s="43"/>
      <c r="I6" s="44"/>
      <c r="J6" s="44"/>
      <c r="K6" s="44"/>
      <c r="L6" s="44"/>
      <c r="M6" s="44"/>
      <c r="N6" s="43"/>
      <c r="O6" s="45"/>
      <c r="P6" s="45"/>
      <c r="Q6" s="45"/>
      <c r="R6" s="45"/>
      <c r="S6" s="45"/>
      <c r="T6" s="45"/>
      <c r="U6" s="45"/>
      <c r="V6" s="46"/>
      <c r="W6" s="42" t="str">
        <f t="shared" si="1"/>
        <v/>
      </c>
      <c r="X6" s="54" t="str">
        <f>ZE!G7</f>
        <v/>
      </c>
      <c r="Y6" s="162" t="str">
        <f t="shared" si="3"/>
        <v/>
      </c>
      <c r="Z6" s="48"/>
      <c r="AA6" s="164" t="str">
        <f>IF(G6&lt;&gt;"",
 IF(ZE!F7=COUNT(H6:U6),
  IF(W6=1,
   Y6,
   IF(AND(W6=2,Z6&lt;&gt;""),
    Z6+Y6,
    "")),
  ""),
 "")</f>
        <v/>
      </c>
      <c r="AB6" s="50" t="str">
        <f>IF(ZE!I7,IF(ZE!K7,"B","NB"),"")</f>
        <v/>
      </c>
      <c r="AC6" s="27" t="str">
        <f t="shared" si="4"/>
        <v/>
      </c>
      <c r="AD6" s="107"/>
      <c r="AE6" s="134" t="s">
        <v>120</v>
      </c>
      <c r="AF6" s="135"/>
    </row>
    <row r="7" spans="1:34" s="25" customFormat="1" ht="20.25" customHeight="1" x14ac:dyDescent="0.35">
      <c r="A7" s="26">
        <v>5</v>
      </c>
      <c r="B7" s="32"/>
      <c r="C7" s="33" t="str">
        <f t="shared" si="2"/>
        <v/>
      </c>
      <c r="D7" s="34"/>
      <c r="E7" s="35"/>
      <c r="F7" s="36"/>
      <c r="G7" s="37" t="str">
        <f>ZE!B8</f>
        <v/>
      </c>
      <c r="H7" s="43"/>
      <c r="I7" s="44"/>
      <c r="J7" s="44"/>
      <c r="K7" s="44"/>
      <c r="L7" s="44"/>
      <c r="M7" s="44"/>
      <c r="N7" s="43"/>
      <c r="O7" s="45"/>
      <c r="P7" s="45"/>
      <c r="Q7" s="45"/>
      <c r="R7" s="45"/>
      <c r="S7" s="45"/>
      <c r="T7" s="45"/>
      <c r="U7" s="45"/>
      <c r="V7" s="46"/>
      <c r="W7" s="42" t="str">
        <f t="shared" si="1"/>
        <v/>
      </c>
      <c r="X7" s="54" t="str">
        <f>ZE!G8</f>
        <v/>
      </c>
      <c r="Y7" s="162" t="str">
        <f t="shared" si="3"/>
        <v/>
      </c>
      <c r="Z7" s="48"/>
      <c r="AA7" s="164" t="str">
        <f>IF(G7&lt;&gt;"",
 IF(ZE!F8=COUNT(H7:U7),
  IF(W7=1,
   Y7,
   IF(AND(W7=2,Z7&lt;&gt;""),
    Z7+Y7,
    "")),
  ""),
 "")</f>
        <v/>
      </c>
      <c r="AB7" s="50" t="str">
        <f>IF(ZE!I8,IF(ZE!K8,"B","NB"),"")</f>
        <v/>
      </c>
      <c r="AC7" s="27" t="str">
        <f t="shared" si="4"/>
        <v/>
      </c>
      <c r="AD7" s="107"/>
      <c r="AE7" s="135"/>
      <c r="AF7" s="135"/>
    </row>
    <row r="8" spans="1:34" s="25" customFormat="1" ht="20.25" customHeight="1" x14ac:dyDescent="0.35">
      <c r="A8" s="26">
        <v>6</v>
      </c>
      <c r="B8" s="32"/>
      <c r="C8" s="33" t="str">
        <f t="shared" si="2"/>
        <v/>
      </c>
      <c r="D8" s="34"/>
      <c r="E8" s="35"/>
      <c r="F8" s="36"/>
      <c r="G8" s="37" t="str">
        <f>ZE!B9</f>
        <v/>
      </c>
      <c r="H8" s="43"/>
      <c r="I8" s="44"/>
      <c r="J8" s="44"/>
      <c r="K8" s="44"/>
      <c r="L8" s="44"/>
      <c r="M8" s="44"/>
      <c r="N8" s="43"/>
      <c r="O8" s="45"/>
      <c r="P8" s="45"/>
      <c r="Q8" s="45"/>
      <c r="R8" s="45"/>
      <c r="S8" s="45"/>
      <c r="T8" s="45"/>
      <c r="U8" s="45"/>
      <c r="V8" s="46"/>
      <c r="W8" s="42" t="str">
        <f t="shared" si="1"/>
        <v/>
      </c>
      <c r="X8" s="54" t="str">
        <f>ZE!G9</f>
        <v/>
      </c>
      <c r="Y8" s="162" t="str">
        <f t="shared" si="3"/>
        <v/>
      </c>
      <c r="Z8" s="48"/>
      <c r="AA8" s="164" t="str">
        <f>IF(G8&lt;&gt;"",
 IF(ZE!F9=COUNT(H8:U8),
  IF(W8=1,
   Y8,
   IF(AND(W8=2,Z8&lt;&gt;""),
    Z8+Y8,
    "")),
  ""),
 "")</f>
        <v/>
      </c>
      <c r="AB8" s="50" t="str">
        <f>IF(ZE!I9,IF(ZE!K9,"B","NB"),"")</f>
        <v/>
      </c>
      <c r="AC8" s="27" t="str">
        <f t="shared" si="4"/>
        <v/>
      </c>
      <c r="AD8" s="107"/>
      <c r="AE8" s="135"/>
      <c r="AF8" s="135"/>
      <c r="AG8" s="29"/>
    </row>
    <row r="9" spans="1:34" s="29" customFormat="1" ht="20.25" customHeight="1" x14ac:dyDescent="0.35">
      <c r="A9" s="26">
        <v>7</v>
      </c>
      <c r="B9" s="32"/>
      <c r="C9" s="33" t="str">
        <f t="shared" si="2"/>
        <v/>
      </c>
      <c r="D9" s="34"/>
      <c r="E9" s="35"/>
      <c r="F9" s="36"/>
      <c r="G9" s="37" t="str">
        <f>ZE!B10</f>
        <v/>
      </c>
      <c r="H9" s="43"/>
      <c r="I9" s="44"/>
      <c r="J9" s="44"/>
      <c r="K9" s="44"/>
      <c r="L9" s="44"/>
      <c r="M9" s="44"/>
      <c r="N9" s="43"/>
      <c r="O9" s="45"/>
      <c r="P9" s="45"/>
      <c r="Q9" s="45"/>
      <c r="R9" s="45"/>
      <c r="S9" s="45"/>
      <c r="T9" s="45"/>
      <c r="U9" s="45"/>
      <c r="V9" s="46"/>
      <c r="W9" s="42" t="str">
        <f t="shared" si="1"/>
        <v/>
      </c>
      <c r="X9" s="54" t="str">
        <f>ZE!G10</f>
        <v/>
      </c>
      <c r="Y9" s="162" t="str">
        <f t="shared" si="3"/>
        <v/>
      </c>
      <c r="Z9" s="48"/>
      <c r="AA9" s="164" t="str">
        <f>IF(G9&lt;&gt;"",
 IF(ZE!F10=COUNT(H9:U9),
  IF(W9=1,
   Y9,
   IF(AND(W9=2,Z9&lt;&gt;""),
    Z9+Y9,
    "")),
  ""),
 "")</f>
        <v/>
      </c>
      <c r="AB9" s="50" t="str">
        <f>IF(ZE!I10,IF(ZE!K10,"B","NB"),"")</f>
        <v/>
      </c>
      <c r="AC9" s="27" t="str">
        <f t="shared" si="4"/>
        <v/>
      </c>
      <c r="AD9" s="107"/>
      <c r="AE9" s="135"/>
      <c r="AF9" s="135"/>
    </row>
    <row r="10" spans="1:34" s="29" customFormat="1" ht="20.25" customHeight="1" x14ac:dyDescent="0.35">
      <c r="A10" s="26">
        <v>8</v>
      </c>
      <c r="B10" s="32"/>
      <c r="C10" s="33" t="str">
        <f t="shared" si="2"/>
        <v/>
      </c>
      <c r="D10" s="34"/>
      <c r="E10" s="35"/>
      <c r="F10" s="36"/>
      <c r="G10" s="37" t="str">
        <f>ZE!B11</f>
        <v/>
      </c>
      <c r="H10" s="43"/>
      <c r="I10" s="44"/>
      <c r="J10" s="44"/>
      <c r="K10" s="44"/>
      <c r="L10" s="44"/>
      <c r="M10" s="44"/>
      <c r="N10" s="43"/>
      <c r="O10" s="45"/>
      <c r="P10" s="45"/>
      <c r="Q10" s="45"/>
      <c r="R10" s="45"/>
      <c r="S10" s="45"/>
      <c r="T10" s="45"/>
      <c r="U10" s="45"/>
      <c r="V10" s="46"/>
      <c r="W10" s="42" t="str">
        <f t="shared" si="1"/>
        <v/>
      </c>
      <c r="X10" s="54" t="str">
        <f>ZE!G11</f>
        <v/>
      </c>
      <c r="Y10" s="162" t="str">
        <f t="shared" si="3"/>
        <v/>
      </c>
      <c r="Z10" s="48"/>
      <c r="AA10" s="164" t="str">
        <f>IF(G10&lt;&gt;"",
 IF(ZE!F11=COUNT(H10:U10),
  IF(W10=1,
   Y10,
   IF(AND(W10=2,Z10&lt;&gt;""),
    Z10+Y10,
    "")),
  ""),
 "")</f>
        <v/>
      </c>
      <c r="AB10" s="50" t="str">
        <f>IF(ZE!I11,IF(ZE!K11,"B","NB"),"")</f>
        <v/>
      </c>
      <c r="AC10" s="27" t="str">
        <f t="shared" si="4"/>
        <v/>
      </c>
      <c r="AD10" s="107"/>
      <c r="AE10" s="28"/>
      <c r="AF10" s="28"/>
    </row>
    <row r="11" spans="1:34" s="29" customFormat="1" ht="20.25" customHeight="1" x14ac:dyDescent="0.35">
      <c r="A11" s="26">
        <v>9</v>
      </c>
      <c r="B11" s="32"/>
      <c r="C11" s="33" t="str">
        <f t="shared" si="2"/>
        <v/>
      </c>
      <c r="D11" s="34"/>
      <c r="E11" s="35"/>
      <c r="F11" s="36"/>
      <c r="G11" s="37" t="str">
        <f>ZE!B12</f>
        <v/>
      </c>
      <c r="H11" s="43"/>
      <c r="I11" s="44"/>
      <c r="J11" s="44"/>
      <c r="K11" s="44"/>
      <c r="L11" s="44"/>
      <c r="M11" s="44"/>
      <c r="N11" s="43"/>
      <c r="O11" s="45"/>
      <c r="P11" s="45"/>
      <c r="Q11" s="45"/>
      <c r="R11" s="45"/>
      <c r="S11" s="45"/>
      <c r="T11" s="45"/>
      <c r="U11" s="45"/>
      <c r="V11" s="46"/>
      <c r="W11" s="42" t="str">
        <f t="shared" si="1"/>
        <v/>
      </c>
      <c r="X11" s="54" t="str">
        <f>ZE!G12</f>
        <v/>
      </c>
      <c r="Y11" s="162" t="str">
        <f t="shared" si="3"/>
        <v/>
      </c>
      <c r="Z11" s="48"/>
      <c r="AA11" s="164" t="str">
        <f>IF(G11&lt;&gt;"",
 IF(ZE!F12=COUNT(H11:U11),
  IF(W11=1,
   Y11,
   IF(AND(W11=2,Z11&lt;&gt;""),
    Z11+Y11,
    "")),
  ""),
 "")</f>
        <v/>
      </c>
      <c r="AB11" s="50" t="str">
        <f>IF(ZE!I12,IF(ZE!K12,"B","NB"),"")</f>
        <v/>
      </c>
      <c r="AC11" s="27" t="str">
        <f t="shared" si="4"/>
        <v/>
      </c>
      <c r="AD11" s="107"/>
      <c r="AE11" s="28"/>
      <c r="AF11" s="28"/>
    </row>
    <row r="12" spans="1:34" s="29" customFormat="1" ht="20.25" customHeight="1" x14ac:dyDescent="0.35">
      <c r="A12" s="26">
        <v>10</v>
      </c>
      <c r="B12" s="32"/>
      <c r="C12" s="33" t="str">
        <f t="shared" si="2"/>
        <v/>
      </c>
      <c r="D12" s="34"/>
      <c r="E12" s="35"/>
      <c r="F12" s="36"/>
      <c r="G12" s="37" t="str">
        <f>ZE!B13</f>
        <v/>
      </c>
      <c r="H12" s="43"/>
      <c r="I12" s="44"/>
      <c r="J12" s="44"/>
      <c r="K12" s="44"/>
      <c r="L12" s="44"/>
      <c r="M12" s="44"/>
      <c r="N12" s="43"/>
      <c r="O12" s="45"/>
      <c r="P12" s="45"/>
      <c r="Q12" s="45"/>
      <c r="R12" s="45"/>
      <c r="S12" s="45"/>
      <c r="T12" s="45"/>
      <c r="U12" s="45"/>
      <c r="V12" s="46"/>
      <c r="W12" s="42" t="str">
        <f t="shared" si="1"/>
        <v/>
      </c>
      <c r="X12" s="54" t="str">
        <f>ZE!G13</f>
        <v/>
      </c>
      <c r="Y12" s="162" t="str">
        <f t="shared" si="3"/>
        <v/>
      </c>
      <c r="Z12" s="48"/>
      <c r="AA12" s="164" t="str">
        <f>IF(G12&lt;&gt;"",
 IF(ZE!F13=COUNT(H12:U12),
  IF(W12=1,
   Y12,
   IF(AND(W12=2,Z12&lt;&gt;""),
    Z12+Y12,
    "")),
  ""),
 "")</f>
        <v/>
      </c>
      <c r="AB12" s="50" t="str">
        <f>IF(ZE!I13,IF(ZE!K13,"B","NB"),"")</f>
        <v/>
      </c>
      <c r="AC12" s="27" t="str">
        <f t="shared" si="4"/>
        <v/>
      </c>
      <c r="AD12" s="107"/>
      <c r="AE12" s="28"/>
      <c r="AF12" s="28"/>
    </row>
    <row r="13" spans="1:34" s="29" customFormat="1" ht="20.25" customHeight="1" x14ac:dyDescent="0.35">
      <c r="A13" s="26">
        <v>11</v>
      </c>
      <c r="B13" s="32"/>
      <c r="C13" s="33" t="str">
        <f t="shared" si="2"/>
        <v/>
      </c>
      <c r="D13" s="34"/>
      <c r="E13" s="35"/>
      <c r="F13" s="36"/>
      <c r="G13" s="37" t="str">
        <f>ZE!B14</f>
        <v/>
      </c>
      <c r="H13" s="43"/>
      <c r="I13" s="44"/>
      <c r="J13" s="44"/>
      <c r="K13" s="44"/>
      <c r="L13" s="44"/>
      <c r="M13" s="44"/>
      <c r="N13" s="43"/>
      <c r="O13" s="45"/>
      <c r="P13" s="45"/>
      <c r="Q13" s="45"/>
      <c r="R13" s="45"/>
      <c r="S13" s="45"/>
      <c r="T13" s="45"/>
      <c r="U13" s="45"/>
      <c r="V13" s="46"/>
      <c r="W13" s="42" t="str">
        <f t="shared" si="1"/>
        <v/>
      </c>
      <c r="X13" s="54" t="str">
        <f>ZE!G14</f>
        <v/>
      </c>
      <c r="Y13" s="162" t="str">
        <f t="shared" si="3"/>
        <v/>
      </c>
      <c r="Z13" s="48"/>
      <c r="AA13" s="164" t="str">
        <f>IF(G13&lt;&gt;"",
 IF(ZE!F14=COUNT(H13:U13),
  IF(W13=1,
   Y13,
   IF(AND(W13=2,Z13&lt;&gt;""),
    Z13+Y13,
    "")),
  ""),
 "")</f>
        <v/>
      </c>
      <c r="AB13" s="50" t="str">
        <f>IF(ZE!I14,IF(ZE!K14,"B","NB"),"")</f>
        <v/>
      </c>
      <c r="AC13" s="27" t="str">
        <f t="shared" si="4"/>
        <v/>
      </c>
      <c r="AD13" s="107"/>
      <c r="AE13" s="28"/>
      <c r="AF13" s="28"/>
    </row>
    <row r="14" spans="1:34" s="29" customFormat="1" ht="20.25" customHeight="1" x14ac:dyDescent="0.35">
      <c r="A14" s="26">
        <v>12</v>
      </c>
      <c r="B14" s="32"/>
      <c r="C14" s="33" t="str">
        <f t="shared" si="2"/>
        <v/>
      </c>
      <c r="D14" s="34"/>
      <c r="E14" s="35"/>
      <c r="F14" s="36"/>
      <c r="G14" s="37" t="str">
        <f>ZE!B15</f>
        <v/>
      </c>
      <c r="H14" s="43"/>
      <c r="I14" s="44"/>
      <c r="J14" s="44"/>
      <c r="K14" s="44"/>
      <c r="L14" s="44"/>
      <c r="M14" s="44"/>
      <c r="N14" s="43"/>
      <c r="O14" s="45"/>
      <c r="P14" s="45"/>
      <c r="Q14" s="45"/>
      <c r="R14" s="45"/>
      <c r="S14" s="45"/>
      <c r="T14" s="45"/>
      <c r="U14" s="45"/>
      <c r="V14" s="46"/>
      <c r="W14" s="42" t="str">
        <f t="shared" si="1"/>
        <v/>
      </c>
      <c r="X14" s="54" t="str">
        <f>ZE!G15</f>
        <v/>
      </c>
      <c r="Y14" s="162" t="str">
        <f t="shared" si="3"/>
        <v/>
      </c>
      <c r="Z14" s="48"/>
      <c r="AA14" s="164" t="str">
        <f>IF(G14&lt;&gt;"",
 IF(ZE!F15=COUNT(H14:U14),
  IF(W14=1,
   Y14,
   IF(AND(W14=2,Z14&lt;&gt;""),
    Z14+Y14,
    "")),
  ""),
 "")</f>
        <v/>
      </c>
      <c r="AB14" s="50" t="str">
        <f>IF(ZE!I15,IF(ZE!K15,"B","NB"),"")</f>
        <v/>
      </c>
      <c r="AC14" s="27" t="str">
        <f t="shared" si="4"/>
        <v/>
      </c>
      <c r="AD14" s="107"/>
      <c r="AE14" s="28"/>
      <c r="AF14" s="28"/>
    </row>
    <row r="15" spans="1:34" s="29" customFormat="1" ht="20.25" customHeight="1" x14ac:dyDescent="0.35">
      <c r="A15" s="26">
        <v>13</v>
      </c>
      <c r="B15" s="32"/>
      <c r="C15" s="33" t="str">
        <f t="shared" si="2"/>
        <v/>
      </c>
      <c r="D15" s="34"/>
      <c r="E15" s="35"/>
      <c r="F15" s="36"/>
      <c r="G15" s="37" t="str">
        <f>ZE!B16</f>
        <v/>
      </c>
      <c r="H15" s="43"/>
      <c r="I15" s="44"/>
      <c r="J15" s="44"/>
      <c r="K15" s="44"/>
      <c r="L15" s="44"/>
      <c r="M15" s="44"/>
      <c r="N15" s="43"/>
      <c r="O15" s="45"/>
      <c r="P15" s="45"/>
      <c r="Q15" s="45"/>
      <c r="R15" s="45"/>
      <c r="S15" s="45"/>
      <c r="T15" s="45"/>
      <c r="U15" s="45"/>
      <c r="V15" s="46"/>
      <c r="W15" s="42" t="str">
        <f t="shared" si="1"/>
        <v/>
      </c>
      <c r="X15" s="54" t="str">
        <f>ZE!G16</f>
        <v/>
      </c>
      <c r="Y15" s="162" t="str">
        <f t="shared" si="3"/>
        <v/>
      </c>
      <c r="Z15" s="48"/>
      <c r="AA15" s="164" t="str">
        <f>IF(G15&lt;&gt;"",
 IF(ZE!F16=COUNT(H15:U15),
  IF(W15=1,
   Y15,
   IF(AND(W15=2,Z15&lt;&gt;""),
    Z15+Y15,
    "")),
  ""),
 "")</f>
        <v/>
      </c>
      <c r="AB15" s="50" t="str">
        <f>IF(ZE!I16,IF(ZE!K16,"B","NB"),"")</f>
        <v/>
      </c>
      <c r="AC15" s="27" t="str">
        <f t="shared" si="4"/>
        <v/>
      </c>
      <c r="AD15" s="107"/>
      <c r="AE15" s="28"/>
      <c r="AF15" s="28"/>
    </row>
    <row r="16" spans="1:34" s="29" customFormat="1" ht="20.25" customHeight="1" x14ac:dyDescent="0.35">
      <c r="A16" s="26">
        <v>14</v>
      </c>
      <c r="B16" s="32"/>
      <c r="C16" s="33" t="str">
        <f t="shared" si="2"/>
        <v/>
      </c>
      <c r="D16" s="34"/>
      <c r="E16" s="35"/>
      <c r="F16" s="36"/>
      <c r="G16" s="37" t="str">
        <f>ZE!B17</f>
        <v/>
      </c>
      <c r="H16" s="43"/>
      <c r="I16" s="44"/>
      <c r="J16" s="44"/>
      <c r="K16" s="44"/>
      <c r="L16" s="44"/>
      <c r="M16" s="44"/>
      <c r="N16" s="43"/>
      <c r="O16" s="45"/>
      <c r="P16" s="45"/>
      <c r="Q16" s="45"/>
      <c r="R16" s="45"/>
      <c r="S16" s="45"/>
      <c r="T16" s="45"/>
      <c r="U16" s="45"/>
      <c r="V16" s="46"/>
      <c r="W16" s="42" t="str">
        <f t="shared" si="1"/>
        <v/>
      </c>
      <c r="X16" s="54" t="str">
        <f>ZE!G17</f>
        <v/>
      </c>
      <c r="Y16" s="162" t="str">
        <f t="shared" si="3"/>
        <v/>
      </c>
      <c r="Z16" s="48"/>
      <c r="AA16" s="164" t="str">
        <f>IF(G16&lt;&gt;"",
 IF(ZE!F17=COUNT(H16:U16),
  IF(W16=1,
   Y16,
   IF(AND(W16=2,Z16&lt;&gt;""),
    Z16+Y16,
    "")),
  ""),
 "")</f>
        <v/>
      </c>
      <c r="AB16" s="50" t="str">
        <f>IF(ZE!I17,IF(ZE!K17,"B","NB"),"")</f>
        <v/>
      </c>
      <c r="AC16" s="27" t="str">
        <f t="shared" si="4"/>
        <v/>
      </c>
      <c r="AD16" s="107"/>
      <c r="AE16" s="28"/>
      <c r="AF16" s="28"/>
    </row>
    <row r="17" spans="1:40" s="29" customFormat="1" ht="20.25" customHeight="1" x14ac:dyDescent="0.35">
      <c r="A17" s="26">
        <v>15</v>
      </c>
      <c r="B17" s="32"/>
      <c r="C17" s="33" t="str">
        <f t="shared" si="2"/>
        <v/>
      </c>
      <c r="D17" s="34"/>
      <c r="E17" s="35"/>
      <c r="F17" s="36"/>
      <c r="G17" s="37" t="str">
        <f>ZE!B18</f>
        <v/>
      </c>
      <c r="H17" s="43"/>
      <c r="I17" s="44"/>
      <c r="J17" s="44"/>
      <c r="K17" s="44"/>
      <c r="L17" s="44"/>
      <c r="M17" s="44"/>
      <c r="N17" s="43"/>
      <c r="O17" s="45"/>
      <c r="P17" s="45"/>
      <c r="Q17" s="45"/>
      <c r="R17" s="45"/>
      <c r="S17" s="45"/>
      <c r="T17" s="45"/>
      <c r="U17" s="45"/>
      <c r="V17" s="46"/>
      <c r="W17" s="42" t="str">
        <f t="shared" si="1"/>
        <v/>
      </c>
      <c r="X17" s="54" t="str">
        <f>ZE!G18</f>
        <v/>
      </c>
      <c r="Y17" s="162" t="str">
        <f t="shared" si="3"/>
        <v/>
      </c>
      <c r="Z17" s="48"/>
      <c r="AA17" s="164" t="str">
        <f>IF(G17&lt;&gt;"",
 IF(ZE!F18=COUNT(H17:U17),
  IF(W17=1,
   Y17,
   IF(AND(W17=2,Z17&lt;&gt;""),
    Z17+Y17,
    "")),
  ""),
 "")</f>
        <v/>
      </c>
      <c r="AB17" s="50" t="str">
        <f>IF(ZE!I18,IF(ZE!K18,"B","NB"),"")</f>
        <v/>
      </c>
      <c r="AC17" s="27" t="str">
        <f t="shared" si="4"/>
        <v/>
      </c>
      <c r="AD17" s="107"/>
      <c r="AE17" s="28"/>
      <c r="AF17" s="28"/>
    </row>
    <row r="18" spans="1:40" s="29" customFormat="1" ht="20.25" customHeight="1" x14ac:dyDescent="0.35">
      <c r="A18" s="26">
        <v>16</v>
      </c>
      <c r="B18" s="32"/>
      <c r="C18" s="33" t="str">
        <f t="shared" si="2"/>
        <v/>
      </c>
      <c r="D18" s="34"/>
      <c r="E18" s="35"/>
      <c r="F18" s="36"/>
      <c r="G18" s="37" t="str">
        <f>ZE!B19</f>
        <v/>
      </c>
      <c r="H18" s="43"/>
      <c r="I18" s="44"/>
      <c r="J18" s="44"/>
      <c r="K18" s="44"/>
      <c r="L18" s="44"/>
      <c r="M18" s="44"/>
      <c r="N18" s="43"/>
      <c r="O18" s="45"/>
      <c r="P18" s="45"/>
      <c r="Q18" s="45"/>
      <c r="R18" s="45"/>
      <c r="S18" s="45"/>
      <c r="T18" s="45"/>
      <c r="U18" s="45"/>
      <c r="V18" s="46"/>
      <c r="W18" s="42" t="str">
        <f t="shared" si="1"/>
        <v/>
      </c>
      <c r="X18" s="54" t="str">
        <f>ZE!G19</f>
        <v/>
      </c>
      <c r="Y18" s="162" t="str">
        <f t="shared" si="3"/>
        <v/>
      </c>
      <c r="Z18" s="48"/>
      <c r="AA18" s="164" t="str">
        <f>IF(G18&lt;&gt;"",
 IF(ZE!F19=COUNT(H18:U18),
  IF(W18=1,
   Y18,
   IF(AND(W18=2,Z18&lt;&gt;""),
    Z18+Y18,
    "")),
  ""),
 "")</f>
        <v/>
      </c>
      <c r="AB18" s="50" t="str">
        <f>IF(ZE!I19,IF(ZE!K19,"B","NB"),"")</f>
        <v/>
      </c>
      <c r="AC18" s="27" t="str">
        <f t="shared" si="4"/>
        <v/>
      </c>
      <c r="AD18" s="107"/>
      <c r="AE18" s="28"/>
      <c r="AF18" s="28"/>
    </row>
    <row r="19" spans="1:40" s="29" customFormat="1" ht="20.25" customHeight="1" x14ac:dyDescent="0.35">
      <c r="A19" s="26">
        <v>17</v>
      </c>
      <c r="B19" s="32"/>
      <c r="C19" s="33" t="str">
        <f t="shared" si="2"/>
        <v/>
      </c>
      <c r="D19" s="34"/>
      <c r="E19" s="35"/>
      <c r="F19" s="36"/>
      <c r="G19" s="37" t="str">
        <f>ZE!B20</f>
        <v/>
      </c>
      <c r="H19" s="43"/>
      <c r="I19" s="44"/>
      <c r="J19" s="44"/>
      <c r="K19" s="44"/>
      <c r="L19" s="44"/>
      <c r="M19" s="44"/>
      <c r="N19" s="43"/>
      <c r="O19" s="45"/>
      <c r="P19" s="45"/>
      <c r="Q19" s="45"/>
      <c r="R19" s="45"/>
      <c r="S19" s="45"/>
      <c r="T19" s="45"/>
      <c r="U19" s="45"/>
      <c r="V19" s="46"/>
      <c r="W19" s="42" t="str">
        <f t="shared" si="1"/>
        <v/>
      </c>
      <c r="X19" s="54" t="str">
        <f>ZE!G20</f>
        <v/>
      </c>
      <c r="Y19" s="162" t="str">
        <f t="shared" si="3"/>
        <v/>
      </c>
      <c r="Z19" s="48"/>
      <c r="AA19" s="164" t="str">
        <f>IF(G19&lt;&gt;"",
 IF(ZE!F20=COUNT(H19:U19),
  IF(W19=1,
   Y19,
   IF(AND(W19=2,Z19&lt;&gt;""),
    Z19+Y19,
    "")),
  ""),
 "")</f>
        <v/>
      </c>
      <c r="AB19" s="50" t="str">
        <f>IF(ZE!I20,IF(ZE!K20,"B","NB"),"")</f>
        <v/>
      </c>
      <c r="AC19" s="27" t="str">
        <f t="shared" si="4"/>
        <v/>
      </c>
      <c r="AD19" s="107"/>
      <c r="AE19" s="28"/>
      <c r="AF19" s="28"/>
    </row>
    <row r="20" spans="1:40" s="29" customFormat="1" ht="20.25" customHeight="1" x14ac:dyDescent="0.35">
      <c r="A20" s="26">
        <v>18</v>
      </c>
      <c r="B20" s="32"/>
      <c r="C20" s="33" t="str">
        <f t="shared" si="2"/>
        <v/>
      </c>
      <c r="D20" s="34"/>
      <c r="E20" s="35"/>
      <c r="F20" s="36"/>
      <c r="G20" s="37" t="str">
        <f>ZE!B21</f>
        <v/>
      </c>
      <c r="H20" s="43"/>
      <c r="I20" s="44"/>
      <c r="J20" s="44"/>
      <c r="K20" s="44"/>
      <c r="L20" s="44"/>
      <c r="M20" s="44"/>
      <c r="N20" s="43"/>
      <c r="O20" s="45"/>
      <c r="P20" s="45"/>
      <c r="Q20" s="45"/>
      <c r="R20" s="45"/>
      <c r="S20" s="45"/>
      <c r="T20" s="45"/>
      <c r="U20" s="45"/>
      <c r="V20" s="46"/>
      <c r="W20" s="42" t="str">
        <f t="shared" si="1"/>
        <v/>
      </c>
      <c r="X20" s="54" t="str">
        <f>ZE!G21</f>
        <v/>
      </c>
      <c r="Y20" s="162" t="str">
        <f t="shared" si="3"/>
        <v/>
      </c>
      <c r="Z20" s="48"/>
      <c r="AA20" s="164" t="str">
        <f>IF(G20&lt;&gt;"",
 IF(ZE!F21=COUNT(H20:U20),
  IF(W20=1,
   Y20,
   IF(AND(W20=2,Z20&lt;&gt;""),
    Z20+Y20,
    "")),
  ""),
 "")</f>
        <v/>
      </c>
      <c r="AB20" s="50" t="str">
        <f>IF(ZE!I21,IF(ZE!K21,"B","NB"),"")</f>
        <v/>
      </c>
      <c r="AC20" s="27" t="str">
        <f t="shared" si="4"/>
        <v/>
      </c>
      <c r="AD20" s="107"/>
      <c r="AE20" s="28"/>
      <c r="AF20" s="28"/>
    </row>
    <row r="21" spans="1:40" s="29" customFormat="1" ht="20.25" customHeight="1" x14ac:dyDescent="0.35">
      <c r="A21" s="26">
        <v>19</v>
      </c>
      <c r="B21" s="32"/>
      <c r="C21" s="33" t="str">
        <f t="shared" si="2"/>
        <v/>
      </c>
      <c r="D21" s="34"/>
      <c r="E21" s="35"/>
      <c r="F21" s="36"/>
      <c r="G21" s="37" t="str">
        <f>ZE!B22</f>
        <v/>
      </c>
      <c r="H21" s="43"/>
      <c r="I21" s="44"/>
      <c r="J21" s="44"/>
      <c r="K21" s="44"/>
      <c r="L21" s="44"/>
      <c r="M21" s="44"/>
      <c r="N21" s="43"/>
      <c r="O21" s="45"/>
      <c r="P21" s="45"/>
      <c r="Q21" s="45"/>
      <c r="R21" s="45"/>
      <c r="S21" s="45"/>
      <c r="T21" s="45"/>
      <c r="U21" s="45"/>
      <c r="V21" s="46"/>
      <c r="W21" s="42" t="str">
        <f t="shared" si="1"/>
        <v/>
      </c>
      <c r="X21" s="54" t="str">
        <f>ZE!G22</f>
        <v/>
      </c>
      <c r="Y21" s="162" t="str">
        <f t="shared" si="3"/>
        <v/>
      </c>
      <c r="Z21" s="48"/>
      <c r="AA21" s="164" t="str">
        <f>IF(G21&lt;&gt;"",
 IF(ZE!F22=COUNT(H21:U21),
  IF(W21=1,
   Y21,
   IF(AND(W21=2,Z21&lt;&gt;""),
    Z21+Y21,
    "")),
  ""),
 "")</f>
        <v/>
      </c>
      <c r="AB21" s="50" t="str">
        <f>IF(ZE!I22,IF(ZE!K22,"B","NB"),"")</f>
        <v/>
      </c>
      <c r="AC21" s="27" t="str">
        <f t="shared" si="4"/>
        <v/>
      </c>
      <c r="AD21" s="107"/>
      <c r="AE21" s="157" t="s">
        <v>8</v>
      </c>
      <c r="AF21" s="157"/>
    </row>
    <row r="22" spans="1:40" s="29" customFormat="1" ht="20.25" customHeight="1" x14ac:dyDescent="0.35">
      <c r="A22" s="26">
        <v>20</v>
      </c>
      <c r="B22" s="32"/>
      <c r="C22" s="33" t="str">
        <f t="shared" si="2"/>
        <v/>
      </c>
      <c r="D22" s="34"/>
      <c r="E22" s="35"/>
      <c r="F22" s="36"/>
      <c r="G22" s="37" t="str">
        <f>ZE!B23</f>
        <v/>
      </c>
      <c r="H22" s="43"/>
      <c r="I22" s="44"/>
      <c r="J22" s="44"/>
      <c r="K22" s="44"/>
      <c r="L22" s="44"/>
      <c r="M22" s="44"/>
      <c r="N22" s="43"/>
      <c r="O22" s="45"/>
      <c r="P22" s="45"/>
      <c r="Q22" s="45"/>
      <c r="R22" s="45"/>
      <c r="S22" s="45"/>
      <c r="T22" s="45"/>
      <c r="U22" s="45"/>
      <c r="V22" s="46"/>
      <c r="W22" s="42" t="str">
        <f t="shared" si="1"/>
        <v/>
      </c>
      <c r="X22" s="54" t="str">
        <f>ZE!G23</f>
        <v/>
      </c>
      <c r="Y22" s="162" t="str">
        <f t="shared" si="3"/>
        <v/>
      </c>
      <c r="Z22" s="48"/>
      <c r="AA22" s="164" t="str">
        <f>IF(G22&lt;&gt;"",
 IF(ZE!F23=COUNT(H22:U22),
  IF(W22=1,
   Y22,
   IF(AND(W22=2,Z22&lt;&gt;""),
    Z22+Y22,
    "")),
  ""),
 "")</f>
        <v/>
      </c>
      <c r="AB22" s="50" t="str">
        <f>IF(ZE!I23,IF(ZE!K23,"B","NB"),"")</f>
        <v/>
      </c>
      <c r="AC22" s="27" t="str">
        <f t="shared" si="4"/>
        <v/>
      </c>
      <c r="AD22" s="107"/>
      <c r="AE22" s="157"/>
      <c r="AF22" s="157"/>
    </row>
    <row r="23" spans="1:40" s="29" customFormat="1" ht="20.25" customHeight="1" x14ac:dyDescent="0.35">
      <c r="A23" s="26">
        <v>21</v>
      </c>
      <c r="B23" s="32"/>
      <c r="C23" s="33" t="str">
        <f t="shared" si="2"/>
        <v/>
      </c>
      <c r="D23" s="34"/>
      <c r="E23" s="35"/>
      <c r="F23" s="36"/>
      <c r="G23" s="37" t="str">
        <f>ZE!B24</f>
        <v/>
      </c>
      <c r="H23" s="43"/>
      <c r="I23" s="44"/>
      <c r="J23" s="44"/>
      <c r="K23" s="44"/>
      <c r="L23" s="44"/>
      <c r="M23" s="44"/>
      <c r="N23" s="43"/>
      <c r="O23" s="45"/>
      <c r="P23" s="45"/>
      <c r="Q23" s="45"/>
      <c r="R23" s="45"/>
      <c r="S23" s="45"/>
      <c r="T23" s="45"/>
      <c r="U23" s="45"/>
      <c r="V23" s="46"/>
      <c r="W23" s="42" t="str">
        <f t="shared" si="1"/>
        <v/>
      </c>
      <c r="X23" s="54" t="str">
        <f>ZE!G24</f>
        <v/>
      </c>
      <c r="Y23" s="162" t="str">
        <f t="shared" si="3"/>
        <v/>
      </c>
      <c r="Z23" s="48"/>
      <c r="AA23" s="164" t="str">
        <f>IF(G23&lt;&gt;"",
 IF(ZE!F24=COUNT(H23:U23),
  IF(W23=1,
   Y23,
   IF(AND(W23=2,Z23&lt;&gt;""),
    Z23+Y23,
    "")),
  ""),
 "")</f>
        <v/>
      </c>
      <c r="AB23" s="50" t="str">
        <f>IF(ZE!I24,IF(ZE!K24,"B","NB"),"")</f>
        <v/>
      </c>
      <c r="AC23" s="27" t="str">
        <f t="shared" si="4"/>
        <v/>
      </c>
      <c r="AD23" s="107"/>
      <c r="AE23" s="28"/>
      <c r="AF23" s="28"/>
    </row>
    <row r="24" spans="1:40" s="29" customFormat="1" ht="20.25" customHeight="1" x14ac:dyDescent="0.35">
      <c r="A24" s="26">
        <v>22</v>
      </c>
      <c r="B24" s="32"/>
      <c r="C24" s="33" t="str">
        <f t="shared" si="2"/>
        <v/>
      </c>
      <c r="D24" s="34"/>
      <c r="E24" s="35"/>
      <c r="F24" s="36"/>
      <c r="G24" s="37" t="str">
        <f>ZE!B25</f>
        <v/>
      </c>
      <c r="H24" s="43"/>
      <c r="I24" s="44"/>
      <c r="J24" s="44"/>
      <c r="K24" s="44"/>
      <c r="L24" s="44"/>
      <c r="M24" s="44"/>
      <c r="N24" s="43"/>
      <c r="O24" s="45"/>
      <c r="P24" s="45"/>
      <c r="Q24" s="45"/>
      <c r="R24" s="45"/>
      <c r="S24" s="45"/>
      <c r="T24" s="45"/>
      <c r="U24" s="45"/>
      <c r="V24" s="46"/>
      <c r="W24" s="42" t="str">
        <f t="shared" si="1"/>
        <v/>
      </c>
      <c r="X24" s="54" t="str">
        <f>ZE!G25</f>
        <v/>
      </c>
      <c r="Y24" s="162" t="str">
        <f t="shared" si="3"/>
        <v/>
      </c>
      <c r="Z24" s="48"/>
      <c r="AA24" s="164" t="str">
        <f>IF(G24&lt;&gt;"",
 IF(ZE!F25=COUNT(H24:U24),
  IF(W24=1,
   Y24,
   IF(AND(W24=2,Z24&lt;&gt;""),
    Z24+Y24,
    "")),
  ""),
 "")</f>
        <v/>
      </c>
      <c r="AB24" s="50" t="str">
        <f>IF(ZE!I25,IF(ZE!K25,"B","NB"),"")</f>
        <v/>
      </c>
      <c r="AC24" s="27" t="str">
        <f t="shared" si="4"/>
        <v/>
      </c>
      <c r="AD24" s="107"/>
      <c r="AE24" s="159" t="str">
        <f>IF(Außenseite!S23&lt;&gt;"",Außenseite!S23,"Prüfer 1")</f>
        <v>Prüfer 1</v>
      </c>
      <c r="AF24" s="159"/>
    </row>
    <row r="25" spans="1:40" s="29" customFormat="1" ht="20.25" customHeight="1" x14ac:dyDescent="0.35">
      <c r="A25" s="26">
        <v>23</v>
      </c>
      <c r="B25" s="32"/>
      <c r="C25" s="33" t="str">
        <f t="shared" si="2"/>
        <v/>
      </c>
      <c r="D25" s="34"/>
      <c r="E25" s="35"/>
      <c r="F25" s="36"/>
      <c r="G25" s="37" t="str">
        <f>ZE!B26</f>
        <v/>
      </c>
      <c r="H25" s="43"/>
      <c r="I25" s="44"/>
      <c r="J25" s="44"/>
      <c r="K25" s="44"/>
      <c r="L25" s="44"/>
      <c r="M25" s="44"/>
      <c r="N25" s="43"/>
      <c r="O25" s="45"/>
      <c r="P25" s="45"/>
      <c r="Q25" s="45"/>
      <c r="R25" s="45"/>
      <c r="S25" s="45"/>
      <c r="T25" s="45"/>
      <c r="U25" s="45"/>
      <c r="V25" s="46"/>
      <c r="W25" s="42" t="str">
        <f t="shared" si="1"/>
        <v/>
      </c>
      <c r="X25" s="54" t="str">
        <f>ZE!G26</f>
        <v/>
      </c>
      <c r="Y25" s="162" t="str">
        <f t="shared" si="3"/>
        <v/>
      </c>
      <c r="Z25" s="48"/>
      <c r="AA25" s="164" t="str">
        <f>IF(G25&lt;&gt;"",
 IF(ZE!F26=COUNT(H25:U25),
  IF(W25=1,
   Y25,
   IF(AND(W25=2,Z25&lt;&gt;""),
    Z25+Y25,
    "")),
  ""),
 "")</f>
        <v/>
      </c>
      <c r="AB25" s="50" t="str">
        <f>IF(ZE!I26,IF(ZE!K26,"B","NB"),"")</f>
        <v/>
      </c>
      <c r="AC25" s="27" t="str">
        <f t="shared" si="4"/>
        <v/>
      </c>
      <c r="AD25" s="107"/>
      <c r="AE25" s="158"/>
      <c r="AF25" s="158"/>
      <c r="AG25" s="92"/>
      <c r="AH25" s="92"/>
      <c r="AI25" s="92"/>
      <c r="AJ25" s="92"/>
      <c r="AK25" s="92"/>
      <c r="AL25" s="92"/>
      <c r="AM25" s="92"/>
      <c r="AN25" s="92"/>
    </row>
    <row r="26" spans="1:40" s="29" customFormat="1" ht="20.25" customHeight="1" x14ac:dyDescent="0.35">
      <c r="A26" s="26">
        <v>24</v>
      </c>
      <c r="B26" s="32"/>
      <c r="C26" s="33" t="str">
        <f t="shared" si="2"/>
        <v/>
      </c>
      <c r="D26" s="34"/>
      <c r="E26" s="35"/>
      <c r="F26" s="36"/>
      <c r="G26" s="37" t="str">
        <f>ZE!B27</f>
        <v/>
      </c>
      <c r="H26" s="43"/>
      <c r="I26" s="44"/>
      <c r="J26" s="44"/>
      <c r="K26" s="44"/>
      <c r="L26" s="44"/>
      <c r="M26" s="44"/>
      <c r="N26" s="43"/>
      <c r="O26" s="45"/>
      <c r="P26" s="45"/>
      <c r="Q26" s="45"/>
      <c r="R26" s="45"/>
      <c r="S26" s="45"/>
      <c r="T26" s="45"/>
      <c r="U26" s="45"/>
      <c r="V26" s="46"/>
      <c r="W26" s="42" t="str">
        <f t="shared" si="1"/>
        <v/>
      </c>
      <c r="X26" s="54" t="str">
        <f>ZE!G27</f>
        <v/>
      </c>
      <c r="Y26" s="162" t="str">
        <f t="shared" si="3"/>
        <v/>
      </c>
      <c r="Z26" s="48"/>
      <c r="AA26" s="164" t="str">
        <f>IF(G26&lt;&gt;"",
 IF(ZE!F27=COUNT(H26:U26),
  IF(W26=1,
   Y26,
   IF(AND(W26=2,Z26&lt;&gt;""),
    Z26+Y26,
    "")),
  ""),
 "")</f>
        <v/>
      </c>
      <c r="AB26" s="50" t="str">
        <f>IF(ZE!I27,IF(ZE!K27,"B","NB"),"")</f>
        <v/>
      </c>
      <c r="AC26" s="27" t="str">
        <f t="shared" si="4"/>
        <v/>
      </c>
      <c r="AD26" s="107"/>
      <c r="AE26" s="28"/>
      <c r="AF26" s="28"/>
    </row>
    <row r="27" spans="1:40" s="29" customFormat="1" ht="20.25" customHeight="1" thickBot="1" x14ac:dyDescent="0.4">
      <c r="A27" s="95">
        <v>25</v>
      </c>
      <c r="B27" s="96"/>
      <c r="C27" s="97" t="str">
        <f t="shared" si="2"/>
        <v/>
      </c>
      <c r="D27" s="98"/>
      <c r="E27" s="99"/>
      <c r="F27" s="100"/>
      <c r="G27" s="101" t="str">
        <f>ZE!B28</f>
        <v/>
      </c>
      <c r="H27" s="102"/>
      <c r="I27" s="103"/>
      <c r="J27" s="103"/>
      <c r="K27" s="103"/>
      <c r="L27" s="103"/>
      <c r="M27" s="103"/>
      <c r="N27" s="102"/>
      <c r="O27" s="102"/>
      <c r="P27" s="102"/>
      <c r="Q27" s="102"/>
      <c r="R27" s="102"/>
      <c r="S27" s="102"/>
      <c r="T27" s="102"/>
      <c r="U27" s="102"/>
      <c r="V27" s="104"/>
      <c r="W27" s="105" t="str">
        <f t="shared" si="1"/>
        <v/>
      </c>
      <c r="X27" s="55" t="str">
        <f>ZE!G28</f>
        <v/>
      </c>
      <c r="Y27" s="163" t="str">
        <f t="shared" si="3"/>
        <v/>
      </c>
      <c r="Z27" s="56"/>
      <c r="AA27" s="165" t="str">
        <f>IF(G27&lt;&gt;"",
 IF(ZE!F28=COUNT(H27:U27),
  IF(W27=1,
   Y27,
   IF(AND(W27=2,Z27&lt;&gt;""),
    Z27+Y27,
    "")),
  ""),
 "")</f>
        <v/>
      </c>
      <c r="AB27" s="57" t="str">
        <f>IF(ZE!I28,IF(ZE!K28,"B","NB"),"")</f>
        <v/>
      </c>
      <c r="AC27" s="106" t="str">
        <f t="shared" si="4"/>
        <v/>
      </c>
      <c r="AD27" s="107"/>
      <c r="AE27" s="159" t="str">
        <f>IF(Außenseite!S25&lt;&gt;"",Außenseite!S25,"Prüfer 2")</f>
        <v>Prüfer 2</v>
      </c>
      <c r="AF27" s="159"/>
    </row>
  </sheetData>
  <sheetProtection sheet="1" objects="1" scenarios="1"/>
  <mergeCells count="35">
    <mergeCell ref="AE22:AF22"/>
    <mergeCell ref="AE25:AF25"/>
    <mergeCell ref="AE27:AF27"/>
    <mergeCell ref="AE21:AF21"/>
    <mergeCell ref="AE24:AF24"/>
    <mergeCell ref="H1:H2"/>
    <mergeCell ref="R1:R2"/>
    <mergeCell ref="O1:O2"/>
    <mergeCell ref="P1:P2"/>
    <mergeCell ref="N1:N2"/>
    <mergeCell ref="Z1:Z2"/>
    <mergeCell ref="W1:W2"/>
    <mergeCell ref="Q1:Q2"/>
    <mergeCell ref="I1:I2"/>
    <mergeCell ref="S1:S2"/>
    <mergeCell ref="J1:J2"/>
    <mergeCell ref="M1:M2"/>
    <mergeCell ref="K1:K2"/>
    <mergeCell ref="L1:L2"/>
    <mergeCell ref="AE6:AF9"/>
    <mergeCell ref="AE1:AF2"/>
    <mergeCell ref="A1:A2"/>
    <mergeCell ref="B1:B2"/>
    <mergeCell ref="C1:C2"/>
    <mergeCell ref="D1:D2"/>
    <mergeCell ref="G1:G2"/>
    <mergeCell ref="E1:F1"/>
    <mergeCell ref="T1:T2"/>
    <mergeCell ref="U1:U2"/>
    <mergeCell ref="AC1:AC2"/>
    <mergeCell ref="V1:V2"/>
    <mergeCell ref="Y1:Y2"/>
    <mergeCell ref="AB1:AB2"/>
    <mergeCell ref="X1:X2"/>
    <mergeCell ref="AA1:AA2"/>
  </mergeCells>
  <phoneticPr fontId="0" type="noConversion"/>
  <conditionalFormatting sqref="H3:U27">
    <cfRule type="expression" dxfId="3" priority="4">
      <formula>IF($G3&lt;&gt;"",(VLOOKUP($G3,pli,CELL("Spalte",H3)-CELL("Spalte",$H3)+2,FALSE)=0),FALSE)</formula>
    </cfRule>
  </conditionalFormatting>
  <conditionalFormatting sqref="AC3:AC27">
    <cfRule type="expression" dxfId="2" priority="3">
      <formula>$AB3="NB"</formula>
    </cfRule>
  </conditionalFormatting>
  <conditionalFormatting sqref="Z3:Z27">
    <cfRule type="expression" dxfId="1" priority="2">
      <formula>$W3=1</formula>
    </cfRule>
  </conditionalFormatting>
  <conditionalFormatting sqref="E3:E27">
    <cfRule type="expression" dxfId="0" priority="1">
      <formula>NOT(INDEX(vorbereitungszeitErreicht,CELL("Zeile",E3)-2))</formula>
    </cfRule>
  </conditionalFormatting>
  <dataValidations count="6">
    <dataValidation type="list" allowBlank="1" showInputMessage="1" showErrorMessage="1" errorTitle="Ungültige Graduierung" error="Bitte Graduierungen nur mit dem Text eingeben, der in der Auswahlliste (Klick auf Schaltfläche rechts der Zelle) angeboten wird." sqref="F3:F27">
      <formula1>bisherigerGrad</formula1>
    </dataValidation>
    <dataValidation type="list" allowBlank="1" showInputMessage="1" showErrorMessage="1" errorTitle="Ungültige Graduierung" error="Bitte Graduierungen nur mit dem Text eingeben, der der Auswahlliste (Klick auf Schaltfläche rechts der Zelle) angeboten wird." sqref="G3:G27">
      <formula1>angestrebterGrad</formula1>
    </dataValidation>
    <dataValidation type="whole" allowBlank="1" showInputMessage="1" showErrorMessage="1" errorTitle="Ungültiger Punktewert" error="Bitte eine ganze Zahl zwischen 12 und 90 für den Punktewert des zweiten Prüfers eingeben." sqref="Z3:Z27">
      <formula1>12</formula1>
      <formula2>90</formula2>
    </dataValidation>
    <dataValidation type="list" allowBlank="1" showInputMessage="1" showErrorMessage="1" errorTitle="Ungültige Eingabe" error="Bitte nur &quot;B&quot; für &quot;bestanden&quot; oder &quot;NB&quot; für &quot;nicht bestanden&quot; eingeben." sqref="AB3:AB27">
      <formula1>bNb</formula1>
    </dataValidation>
    <dataValidation type="whole" allowBlank="1" showInputMessage="1" showErrorMessage="1" errorTitle="Anzahl der Prüfer" error="Anzahl der Prüfer muss 1, 2 oder 3 sein." sqref="W3:W27">
      <formula1>1</formula1>
      <formula2>3</formula2>
    </dataValidation>
    <dataValidation type="whole" allowBlank="1" showInputMessage="1" showErrorMessage="1" errorTitle="Ungültiger Punktewert" error="Bitte eine ganze Zahl von 1 bis 5 als Punktzahl für das Prüfungsfach eingeben." sqref="H3:U27">
      <formula1>1</formula1>
      <formula2>5</formula2>
    </dataValidation>
  </dataValidations>
  <pageMargins left="0.19685039370078741" right="0.19685039370078741" top="0.19685039370078741" bottom="0" header="0.51181102362204722" footer="0.51181102362204722"/>
  <pageSetup paperSize="9" scale="95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1"/>
  <sheetViews>
    <sheetView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G7" sqref="G7"/>
    </sheetView>
  </sheetViews>
  <sheetFormatPr baseColWidth="10" defaultRowHeight="13.2" x14ac:dyDescent="0.25"/>
  <cols>
    <col min="1" max="1" width="6.109375" bestFit="1" customWidth="1"/>
    <col min="2" max="2" width="5.5546875" bestFit="1" customWidth="1"/>
    <col min="3" max="3" width="6" bestFit="1" customWidth="1"/>
    <col min="4" max="4" width="2.6640625" style="63" bestFit="1" customWidth="1"/>
    <col min="5" max="5" width="10.109375" bestFit="1" customWidth="1"/>
    <col min="6" max="6" width="2.6640625" style="63" bestFit="1" customWidth="1"/>
    <col min="7" max="7" width="7" style="63" bestFit="1" customWidth="1"/>
    <col min="8" max="8" width="2.6640625" bestFit="1" customWidth="1"/>
    <col min="9" max="10" width="3" bestFit="1" customWidth="1"/>
    <col min="11" max="11" width="7.44140625" customWidth="1"/>
    <col min="12" max="12" width="14.6640625" customWidth="1"/>
    <col min="13" max="15" width="3" bestFit="1" customWidth="1"/>
    <col min="16" max="16" width="7.33203125" customWidth="1"/>
    <col min="17" max="17" width="3" bestFit="1" customWidth="1"/>
    <col min="18" max="21" width="3" customWidth="1"/>
    <col min="22" max="22" width="3" style="81" customWidth="1"/>
    <col min="23" max="27" width="3" customWidth="1"/>
    <col min="28" max="28" width="3" style="81" customWidth="1"/>
    <col min="29" max="30" width="3" customWidth="1"/>
    <col min="31" max="35" width="3.33203125" customWidth="1"/>
  </cols>
  <sheetData>
    <row r="1" spans="1:34" ht="13.8" thickBot="1" x14ac:dyDescent="0.3">
      <c r="C1">
        <v>1</v>
      </c>
      <c r="D1" s="63">
        <v>2</v>
      </c>
      <c r="E1">
        <v>3</v>
      </c>
      <c r="F1" s="63">
        <v>4</v>
      </c>
      <c r="G1" s="63">
        <v>5</v>
      </c>
      <c r="H1">
        <v>6</v>
      </c>
      <c r="I1">
        <v>7</v>
      </c>
      <c r="J1">
        <v>8</v>
      </c>
      <c r="K1">
        <v>9</v>
      </c>
      <c r="L1">
        <v>10</v>
      </c>
      <c r="M1">
        <v>11</v>
      </c>
      <c r="P1">
        <v>1</v>
      </c>
      <c r="Q1" s="63">
        <v>2</v>
      </c>
      <c r="R1">
        <v>3</v>
      </c>
      <c r="S1" s="63">
        <v>4</v>
      </c>
      <c r="T1" s="63">
        <v>5</v>
      </c>
      <c r="U1">
        <v>6</v>
      </c>
      <c r="V1" s="81">
        <v>7</v>
      </c>
      <c r="W1">
        <v>8</v>
      </c>
      <c r="X1">
        <v>9</v>
      </c>
      <c r="Y1">
        <v>10</v>
      </c>
      <c r="Z1">
        <v>11</v>
      </c>
      <c r="AA1">
        <v>12</v>
      </c>
      <c r="AB1" s="85">
        <v>13</v>
      </c>
      <c r="AC1">
        <v>14</v>
      </c>
      <c r="AD1">
        <v>15</v>
      </c>
      <c r="AE1">
        <v>16</v>
      </c>
      <c r="AF1">
        <v>17</v>
      </c>
      <c r="AG1">
        <v>18</v>
      </c>
      <c r="AH1">
        <v>19</v>
      </c>
    </row>
    <row r="2" spans="1:34" ht="102" customHeight="1" thickTop="1" x14ac:dyDescent="0.25">
      <c r="A2" s="69" t="s">
        <v>7</v>
      </c>
      <c r="B2" s="66" t="s">
        <v>47</v>
      </c>
      <c r="C2" s="66" t="s">
        <v>48</v>
      </c>
      <c r="D2" s="70" t="s">
        <v>45</v>
      </c>
      <c r="E2" s="70" t="s">
        <v>6</v>
      </c>
      <c r="F2" s="70" t="s">
        <v>46</v>
      </c>
      <c r="G2" s="70" t="s">
        <v>49</v>
      </c>
      <c r="H2" s="66" t="s">
        <v>69</v>
      </c>
      <c r="I2" s="66" t="s">
        <v>70</v>
      </c>
      <c r="J2" s="66" t="s">
        <v>78</v>
      </c>
      <c r="K2" s="66" t="s">
        <v>77</v>
      </c>
      <c r="L2" s="66" t="s">
        <v>84</v>
      </c>
      <c r="M2" s="67" t="s">
        <v>90</v>
      </c>
      <c r="N2" s="1"/>
      <c r="O2" s="1"/>
      <c r="P2" s="64" t="s">
        <v>94</v>
      </c>
      <c r="Q2" s="91" t="s">
        <v>98</v>
      </c>
      <c r="R2" s="91" t="s">
        <v>99</v>
      </c>
      <c r="S2" s="91" t="s">
        <v>100</v>
      </c>
      <c r="T2" s="91" t="s">
        <v>101</v>
      </c>
      <c r="U2" s="91" t="s">
        <v>102</v>
      </c>
      <c r="V2" s="91" t="s">
        <v>103</v>
      </c>
      <c r="W2" s="91" t="s">
        <v>104</v>
      </c>
      <c r="X2" s="91" t="s">
        <v>105</v>
      </c>
      <c r="Y2" s="91" t="s">
        <v>106</v>
      </c>
      <c r="Z2" s="91" t="s">
        <v>107</v>
      </c>
      <c r="AA2" s="91" t="s">
        <v>108</v>
      </c>
      <c r="AB2" s="91" t="s">
        <v>109</v>
      </c>
      <c r="AC2" s="91" t="s">
        <v>110</v>
      </c>
      <c r="AD2" s="91" t="s">
        <v>111</v>
      </c>
      <c r="AE2" s="65" t="s">
        <v>0</v>
      </c>
      <c r="AF2" s="66" t="s">
        <v>1</v>
      </c>
      <c r="AG2" s="66" t="s">
        <v>2</v>
      </c>
      <c r="AH2" s="67" t="s">
        <v>10</v>
      </c>
    </row>
    <row r="3" spans="1:34" x14ac:dyDescent="0.25">
      <c r="A3" s="71" t="s">
        <v>16</v>
      </c>
      <c r="B3" s="6" t="s">
        <v>11</v>
      </c>
      <c r="C3" s="6" t="s">
        <v>11</v>
      </c>
      <c r="D3" s="2">
        <v>8</v>
      </c>
      <c r="E3" s="3">
        <f t="shared" ref="E3:E7" ca="1" si="0">DATE(YEAR(PTag)-D3,MONTH(PTag),DAY(PTag))</f>
        <v>43175</v>
      </c>
      <c r="F3" s="4">
        <v>6</v>
      </c>
      <c r="G3" s="3">
        <f t="shared" ref="G3:G7" ca="1" si="1">DATE(IF(MONTH(PTag)&gt;F3,YEAR(PTag),YEAR(PTag)-1),IF(MONTH(PTag)&gt;F3,(MONTH(PTag)-F3),MONTH(PTag)+12-F3),DAY(PTag))</f>
        <v>45916</v>
      </c>
      <c r="H3" s="72">
        <f>COUNTIF(Prüfungsliste!AC$3:AC$27,MV!C3)</f>
        <v>0</v>
      </c>
      <c r="I3" s="72">
        <f>COUNTIF(Prüfungsliste!G$3:G$27,MV!C3)</f>
        <v>0</v>
      </c>
      <c r="J3" s="72" t="s">
        <v>79</v>
      </c>
      <c r="K3" s="72" t="s">
        <v>85</v>
      </c>
      <c r="L3" s="72" t="str">
        <f>""</f>
        <v/>
      </c>
      <c r="M3" s="73" t="s">
        <v>91</v>
      </c>
      <c r="P3" s="68" t="s">
        <v>11</v>
      </c>
      <c r="Q3" s="61">
        <v>1</v>
      </c>
      <c r="R3" s="61">
        <v>1</v>
      </c>
      <c r="S3" s="61">
        <v>1</v>
      </c>
      <c r="T3" s="61">
        <v>1</v>
      </c>
      <c r="U3" s="61">
        <v>1</v>
      </c>
      <c r="V3" s="61">
        <v>1</v>
      </c>
      <c r="W3" s="61">
        <v>1</v>
      </c>
      <c r="X3" s="61">
        <v>0</v>
      </c>
      <c r="Y3" s="61">
        <v>0</v>
      </c>
      <c r="Z3" s="61">
        <v>0</v>
      </c>
      <c r="AA3" s="61">
        <v>1</v>
      </c>
      <c r="AB3" s="61">
        <v>1</v>
      </c>
      <c r="AC3" s="61">
        <v>1</v>
      </c>
      <c r="AD3" s="61">
        <v>1</v>
      </c>
      <c r="AE3" s="60">
        <v>1</v>
      </c>
      <c r="AF3" s="59">
        <f>SUM(Q3:AD3)</f>
        <v>11</v>
      </c>
      <c r="AG3" s="62">
        <v>1</v>
      </c>
      <c r="AH3" s="59">
        <f t="shared" ref="AH3:AH7" si="2">AF3*3</f>
        <v>33</v>
      </c>
    </row>
    <row r="4" spans="1:34" x14ac:dyDescent="0.25">
      <c r="A4" s="71" t="s">
        <v>11</v>
      </c>
      <c r="B4" s="6" t="s">
        <v>12</v>
      </c>
      <c r="C4" s="6" t="s">
        <v>12</v>
      </c>
      <c r="D4" s="2">
        <v>10</v>
      </c>
      <c r="E4" s="3">
        <f t="shared" ca="1" si="0"/>
        <v>42445</v>
      </c>
      <c r="F4" s="4">
        <v>6</v>
      </c>
      <c r="G4" s="3">
        <f t="shared" ca="1" si="1"/>
        <v>45916</v>
      </c>
      <c r="H4" s="72">
        <f>COUNTIF(Prüfungsliste!AC$3:AC$27,MV!C4)</f>
        <v>0</v>
      </c>
      <c r="I4" s="72">
        <f>COUNTIF(Prüfungsliste!G$3:G$27,MV!C4)</f>
        <v>0</v>
      </c>
      <c r="J4" s="72" t="s">
        <v>80</v>
      </c>
      <c r="K4" s="72" t="s">
        <v>86</v>
      </c>
      <c r="L4" s="72" t="str">
        <f>""</f>
        <v/>
      </c>
      <c r="M4" s="73" t="s">
        <v>91</v>
      </c>
      <c r="P4" s="68" t="s">
        <v>12</v>
      </c>
      <c r="Q4" s="61">
        <v>1</v>
      </c>
      <c r="R4" s="61">
        <v>1</v>
      </c>
      <c r="S4" s="61">
        <v>1</v>
      </c>
      <c r="T4" s="61">
        <v>1</v>
      </c>
      <c r="U4" s="61">
        <v>1</v>
      </c>
      <c r="V4" s="61">
        <v>1</v>
      </c>
      <c r="W4" s="61">
        <v>1</v>
      </c>
      <c r="X4" s="61">
        <v>1</v>
      </c>
      <c r="Y4" s="61">
        <v>1</v>
      </c>
      <c r="Z4" s="61">
        <v>1</v>
      </c>
      <c r="AA4" s="61">
        <v>1</v>
      </c>
      <c r="AB4" s="61">
        <v>1</v>
      </c>
      <c r="AC4" s="61">
        <v>1</v>
      </c>
      <c r="AD4" s="61">
        <v>1</v>
      </c>
      <c r="AE4" s="60">
        <v>1</v>
      </c>
      <c r="AF4" s="59">
        <f>SUM(Q4:AD4)</f>
        <v>14</v>
      </c>
      <c r="AG4" s="62">
        <v>1</v>
      </c>
      <c r="AH4" s="111">
        <f t="shared" si="2"/>
        <v>42</v>
      </c>
    </row>
    <row r="5" spans="1:34" x14ac:dyDescent="0.25">
      <c r="A5" s="71" t="s">
        <v>12</v>
      </c>
      <c r="B5" s="6" t="s">
        <v>13</v>
      </c>
      <c r="C5" s="6" t="s">
        <v>13</v>
      </c>
      <c r="D5" s="2">
        <v>12</v>
      </c>
      <c r="E5" s="3">
        <f t="shared" ca="1" si="0"/>
        <v>41714</v>
      </c>
      <c r="F5" s="4">
        <v>6</v>
      </c>
      <c r="G5" s="3">
        <f t="shared" ca="1" si="1"/>
        <v>45916</v>
      </c>
      <c r="H5" s="72">
        <f>COUNTIF(Prüfungsliste!AC$3:AC$27,MV!C5)</f>
        <v>0</v>
      </c>
      <c r="I5" s="72">
        <f>COUNTIF(Prüfungsliste!G$3:G$27,MV!C5)</f>
        <v>0</v>
      </c>
      <c r="J5" s="72" t="s">
        <v>81</v>
      </c>
      <c r="K5" s="72" t="s">
        <v>87</v>
      </c>
      <c r="L5" s="72" t="str">
        <f>""</f>
        <v/>
      </c>
      <c r="M5" s="73" t="s">
        <v>91</v>
      </c>
      <c r="P5" s="68" t="s">
        <v>13</v>
      </c>
      <c r="Q5" s="61">
        <v>1</v>
      </c>
      <c r="R5" s="61">
        <v>1</v>
      </c>
      <c r="S5" s="61">
        <v>1</v>
      </c>
      <c r="T5" s="61">
        <v>1</v>
      </c>
      <c r="U5" s="61">
        <v>1</v>
      </c>
      <c r="V5" s="61">
        <v>1</v>
      </c>
      <c r="W5" s="61">
        <v>1</v>
      </c>
      <c r="X5" s="61">
        <v>1</v>
      </c>
      <c r="Y5" s="61">
        <v>1</v>
      </c>
      <c r="Z5" s="61">
        <v>1</v>
      </c>
      <c r="AA5" s="61">
        <v>1</v>
      </c>
      <c r="AB5" s="61">
        <v>1</v>
      </c>
      <c r="AC5" s="61">
        <v>1</v>
      </c>
      <c r="AD5" s="61">
        <v>1</v>
      </c>
      <c r="AE5" s="60">
        <v>1</v>
      </c>
      <c r="AF5" s="59">
        <f>SUM(Q5:AD5)</f>
        <v>14</v>
      </c>
      <c r="AG5" s="62">
        <v>1</v>
      </c>
      <c r="AH5" s="111">
        <f t="shared" si="2"/>
        <v>42</v>
      </c>
    </row>
    <row r="6" spans="1:34" x14ac:dyDescent="0.25">
      <c r="A6" s="71" t="s">
        <v>13</v>
      </c>
      <c r="B6" s="6" t="s">
        <v>14</v>
      </c>
      <c r="C6" s="6" t="s">
        <v>14</v>
      </c>
      <c r="D6" s="2">
        <v>14</v>
      </c>
      <c r="E6" s="3">
        <f t="shared" ca="1" si="0"/>
        <v>40984</v>
      </c>
      <c r="F6" s="4">
        <v>6</v>
      </c>
      <c r="G6" s="3">
        <f t="shared" ca="1" si="1"/>
        <v>45916</v>
      </c>
      <c r="H6" s="72">
        <f>COUNTIF(Prüfungsliste!AC$3:AC$27,MV!C6)</f>
        <v>0</v>
      </c>
      <c r="I6" s="72">
        <f>COUNTIF(Prüfungsliste!G$3:G$27,MV!C6)</f>
        <v>0</v>
      </c>
      <c r="J6" s="72" t="s">
        <v>82</v>
      </c>
      <c r="K6" s="72" t="s">
        <v>88</v>
      </c>
      <c r="L6" s="72" t="str">
        <f>""</f>
        <v/>
      </c>
      <c r="M6" s="73" t="s">
        <v>91</v>
      </c>
      <c r="P6" s="68" t="s">
        <v>14</v>
      </c>
      <c r="Q6" s="61">
        <v>1</v>
      </c>
      <c r="R6" s="61">
        <v>1</v>
      </c>
      <c r="S6" s="61">
        <v>1</v>
      </c>
      <c r="T6" s="61">
        <v>0</v>
      </c>
      <c r="U6" s="61">
        <v>0</v>
      </c>
      <c r="V6" s="61">
        <v>1</v>
      </c>
      <c r="W6" s="61">
        <v>1</v>
      </c>
      <c r="X6" s="61">
        <v>1</v>
      </c>
      <c r="Y6" s="61">
        <v>1</v>
      </c>
      <c r="Z6" s="61">
        <v>1</v>
      </c>
      <c r="AA6" s="61">
        <v>1</v>
      </c>
      <c r="AB6" s="61">
        <v>1</v>
      </c>
      <c r="AC6" s="61">
        <v>1</v>
      </c>
      <c r="AD6" s="61">
        <v>1</v>
      </c>
      <c r="AE6" s="60">
        <v>1</v>
      </c>
      <c r="AF6" s="59">
        <f>SUM(Q6:AD6)</f>
        <v>12</v>
      </c>
      <c r="AG6" s="62">
        <v>2</v>
      </c>
      <c r="AH6" s="111">
        <f t="shared" si="2"/>
        <v>36</v>
      </c>
    </row>
    <row r="7" spans="1:34" ht="13.8" thickBot="1" x14ac:dyDescent="0.3">
      <c r="A7" s="75" t="s">
        <v>14</v>
      </c>
      <c r="B7" s="76" t="s">
        <v>15</v>
      </c>
      <c r="C7" s="76" t="s">
        <v>15</v>
      </c>
      <c r="D7" s="110">
        <v>16</v>
      </c>
      <c r="E7" s="77">
        <f t="shared" ca="1" si="0"/>
        <v>40253</v>
      </c>
      <c r="F7" s="78">
        <v>12</v>
      </c>
      <c r="G7" s="77">
        <f t="shared" ca="1" si="1"/>
        <v>45732</v>
      </c>
      <c r="H7" s="79">
        <f>COUNTIF(Prüfungsliste!AC$3:AC$27,MV!C7)</f>
        <v>0</v>
      </c>
      <c r="I7" s="79">
        <f>COUNTIF(Prüfungsliste!G$3:G$27,MV!C7)</f>
        <v>0</v>
      </c>
      <c r="J7" s="79" t="s">
        <v>83</v>
      </c>
      <c r="K7" s="79" t="s">
        <v>89</v>
      </c>
      <c r="L7" s="79" t="str">
        <f>""</f>
        <v/>
      </c>
      <c r="M7" s="80" t="s">
        <v>91</v>
      </c>
      <c r="P7" s="112" t="s">
        <v>15</v>
      </c>
      <c r="Q7" s="113">
        <v>1</v>
      </c>
      <c r="R7" s="113">
        <v>1</v>
      </c>
      <c r="S7" s="113">
        <v>1</v>
      </c>
      <c r="T7" s="113">
        <v>0</v>
      </c>
      <c r="U7" s="113">
        <v>0</v>
      </c>
      <c r="V7" s="113">
        <v>1</v>
      </c>
      <c r="W7" s="113">
        <v>0</v>
      </c>
      <c r="X7" s="113">
        <v>1</v>
      </c>
      <c r="Y7" s="113">
        <v>1</v>
      </c>
      <c r="Z7" s="113">
        <v>1</v>
      </c>
      <c r="AA7" s="113">
        <v>1</v>
      </c>
      <c r="AB7" s="113">
        <v>1</v>
      </c>
      <c r="AC7" s="113">
        <v>1</v>
      </c>
      <c r="AD7" s="113">
        <v>1</v>
      </c>
      <c r="AE7" s="114">
        <v>1</v>
      </c>
      <c r="AF7" s="114">
        <f>SUM(Q7:AD7)</f>
        <v>11</v>
      </c>
      <c r="AG7" s="115">
        <v>2</v>
      </c>
      <c r="AH7" s="116">
        <f t="shared" si="2"/>
        <v>33</v>
      </c>
    </row>
    <row r="8" spans="1:34" ht="14.4" thickTop="1" thickBot="1" x14ac:dyDescent="0.3">
      <c r="A8" s="5"/>
      <c r="B8" s="5"/>
      <c r="C8" s="5"/>
      <c r="D8" s="2"/>
      <c r="E8" s="3"/>
      <c r="F8" s="4"/>
      <c r="G8" s="3"/>
      <c r="H8" s="72"/>
      <c r="I8" s="72"/>
      <c r="J8" s="72"/>
      <c r="K8" s="72"/>
      <c r="L8" s="72"/>
      <c r="M8" s="72"/>
      <c r="N8" s="72"/>
    </row>
    <row r="9" spans="1:34" x14ac:dyDescent="0.25">
      <c r="A9" s="117" t="s">
        <v>122</v>
      </c>
      <c r="B9" s="5"/>
      <c r="C9" s="5"/>
      <c r="D9" s="5"/>
      <c r="E9" s="3"/>
      <c r="F9" s="4"/>
      <c r="G9" s="3"/>
      <c r="H9" s="72"/>
      <c r="I9" s="72"/>
      <c r="J9" s="72"/>
      <c r="K9" s="72"/>
      <c r="L9" s="74"/>
      <c r="M9" s="72"/>
      <c r="N9" s="72"/>
    </row>
    <row r="10" spans="1:34" ht="13.8" thickBot="1" x14ac:dyDescent="0.3">
      <c r="A10" s="118" t="s">
        <v>123</v>
      </c>
      <c r="B10" s="5"/>
      <c r="C10" s="5"/>
      <c r="D10" s="5"/>
      <c r="E10" s="3"/>
      <c r="F10" s="4"/>
      <c r="G10" s="3"/>
      <c r="H10" s="72"/>
      <c r="I10" s="72"/>
      <c r="J10" s="72"/>
      <c r="K10" s="72"/>
      <c r="L10" s="74"/>
      <c r="M10" s="72"/>
      <c r="N10" s="72"/>
    </row>
    <row r="11" spans="1:34" x14ac:dyDescent="0.25">
      <c r="A11" s="5"/>
      <c r="B11" s="5"/>
      <c r="C11" s="5"/>
      <c r="D11" s="5"/>
      <c r="E11" s="3"/>
      <c r="F11" s="4"/>
      <c r="G11" s="3"/>
      <c r="H11" s="72"/>
      <c r="I11" s="72"/>
      <c r="J11" s="72"/>
      <c r="K11" s="72"/>
      <c r="L11" s="74"/>
      <c r="M11" s="72"/>
      <c r="N11" s="72"/>
    </row>
    <row r="12" spans="1:34" x14ac:dyDescent="0.25">
      <c r="A12" s="5"/>
      <c r="B12" s="5"/>
      <c r="C12" s="5"/>
      <c r="D12" s="5"/>
      <c r="E12" s="3"/>
      <c r="F12" s="4"/>
      <c r="G12" s="3"/>
      <c r="H12" s="72"/>
      <c r="I12" s="72"/>
      <c r="J12" s="72"/>
      <c r="K12" s="72"/>
      <c r="L12" s="74"/>
      <c r="M12" s="72"/>
      <c r="N12" s="72"/>
    </row>
    <row r="13" spans="1:34" x14ac:dyDescent="0.25">
      <c r="A13" s="5"/>
      <c r="B13" s="5"/>
      <c r="C13" s="5"/>
      <c r="D13" s="5"/>
      <c r="E13" s="3"/>
      <c r="F13" s="4"/>
      <c r="G13" s="3"/>
      <c r="H13" s="72"/>
      <c r="I13" s="72"/>
      <c r="J13" s="72"/>
      <c r="K13" s="72"/>
      <c r="L13" s="72"/>
      <c r="M13" s="72"/>
      <c r="N13" s="72"/>
    </row>
    <row r="14" spans="1:34" x14ac:dyDescent="0.25">
      <c r="D14" s="85" t="s">
        <v>97</v>
      </c>
      <c r="E14" s="1"/>
      <c r="F14"/>
    </row>
    <row r="15" spans="1:34" x14ac:dyDescent="0.25">
      <c r="D15" s="52" t="s">
        <v>74</v>
      </c>
      <c r="E15" s="52" t="s">
        <v>9</v>
      </c>
      <c r="F15" s="52" t="s">
        <v>75</v>
      </c>
    </row>
    <row r="16" spans="1:34" x14ac:dyDescent="0.25">
      <c r="D16" s="5" t="s">
        <v>92</v>
      </c>
      <c r="E16" s="3">
        <v>46090</v>
      </c>
      <c r="F16" s="84" t="s">
        <v>93</v>
      </c>
    </row>
    <row r="17" spans="1:13" x14ac:dyDescent="0.25">
      <c r="A17" s="5"/>
      <c r="B17" s="6"/>
      <c r="C17" s="6"/>
      <c r="D17" s="5" t="s">
        <v>117</v>
      </c>
      <c r="E17" s="3">
        <v>46095</v>
      </c>
      <c r="F17" s="84" t="s">
        <v>118</v>
      </c>
    </row>
    <row r="18" spans="1:13" x14ac:dyDescent="0.25">
      <c r="A18" s="5"/>
      <c r="B18" s="6"/>
      <c r="C18" s="6"/>
      <c r="D18" s="5" t="s">
        <v>124</v>
      </c>
      <c r="E18" s="3">
        <v>46097</v>
      </c>
      <c r="F18" s="160" t="s">
        <v>125</v>
      </c>
      <c r="G18" s="160"/>
      <c r="H18" s="160"/>
      <c r="I18" s="160"/>
      <c r="J18" s="160"/>
      <c r="K18" s="160"/>
      <c r="L18" s="160"/>
      <c r="M18" s="160"/>
    </row>
    <row r="19" spans="1:13" x14ac:dyDescent="0.25">
      <c r="A19" s="5"/>
      <c r="B19" s="5"/>
      <c r="C19" s="5"/>
      <c r="D19" s="5"/>
      <c r="E19" s="3"/>
      <c r="F19" s="4"/>
    </row>
    <row r="20" spans="1:13" x14ac:dyDescent="0.25">
      <c r="A20" s="5"/>
      <c r="B20" s="5"/>
      <c r="C20" s="5"/>
      <c r="D20" s="5"/>
      <c r="E20" s="3"/>
      <c r="F20" s="4"/>
    </row>
    <row r="21" spans="1:13" x14ac:dyDescent="0.25">
      <c r="A21" s="5"/>
      <c r="B21" s="5"/>
      <c r="C21" s="5"/>
      <c r="D21" s="5"/>
      <c r="E21" s="3"/>
      <c r="F21" s="4"/>
    </row>
    <row r="22" spans="1:13" x14ac:dyDescent="0.25">
      <c r="A22" s="5"/>
      <c r="B22" s="5"/>
      <c r="C22" s="5"/>
      <c r="D22" s="5"/>
      <c r="E22" s="3"/>
      <c r="F22" s="4"/>
    </row>
    <row r="23" spans="1:13" x14ac:dyDescent="0.25">
      <c r="A23" s="5"/>
      <c r="B23" s="5"/>
      <c r="C23" s="5"/>
      <c r="D23" s="5"/>
      <c r="E23" s="3"/>
      <c r="F23" s="4"/>
    </row>
    <row r="24" spans="1:13" x14ac:dyDescent="0.25">
      <c r="A24" s="5"/>
      <c r="B24" s="5"/>
      <c r="C24" s="5"/>
      <c r="D24" s="2"/>
      <c r="E24" s="3"/>
      <c r="F24" s="4"/>
    </row>
    <row r="25" spans="1:13" x14ac:dyDescent="0.25">
      <c r="A25" s="5"/>
      <c r="B25" s="5"/>
      <c r="C25" s="5"/>
      <c r="D25" s="2"/>
      <c r="E25" s="3"/>
      <c r="F25" s="4"/>
    </row>
    <row r="26" spans="1:13" x14ac:dyDescent="0.25">
      <c r="A26" s="5"/>
      <c r="B26" s="6"/>
      <c r="C26" s="6"/>
      <c r="D26" s="2"/>
      <c r="E26" s="3"/>
      <c r="F26" s="4"/>
    </row>
    <row r="27" spans="1:13" x14ac:dyDescent="0.25">
      <c r="A27" s="5"/>
      <c r="B27" s="6"/>
      <c r="C27" s="6"/>
      <c r="D27" s="2"/>
      <c r="E27" s="3"/>
      <c r="F27" s="4"/>
    </row>
    <row r="28" spans="1:13" x14ac:dyDescent="0.25">
      <c r="A28" s="5"/>
      <c r="B28" s="6"/>
      <c r="C28" s="6"/>
      <c r="D28" s="2"/>
      <c r="E28" s="3"/>
      <c r="F28" s="4"/>
    </row>
    <row r="29" spans="1:13" x14ac:dyDescent="0.25">
      <c r="A29" s="5"/>
      <c r="B29" s="6"/>
      <c r="C29" s="6"/>
      <c r="D29" s="2"/>
      <c r="E29" s="3"/>
      <c r="F29" s="4"/>
    </row>
    <row r="30" spans="1:13" x14ac:dyDescent="0.25">
      <c r="A30" s="5"/>
      <c r="B30" s="6"/>
      <c r="C30" s="6"/>
      <c r="D30" s="2"/>
      <c r="E30" s="3"/>
      <c r="F30" s="4"/>
    </row>
    <row r="31" spans="1:13" x14ac:dyDescent="0.25">
      <c r="A31" s="5"/>
      <c r="B31" s="6"/>
      <c r="C31" s="6"/>
      <c r="D31" s="2"/>
      <c r="E31" s="3"/>
      <c r="F31" s="4"/>
    </row>
    <row r="32" spans="1:13" x14ac:dyDescent="0.25">
      <c r="A32" s="5"/>
      <c r="B32" s="6"/>
      <c r="C32" s="6"/>
      <c r="D32" s="2"/>
      <c r="E32" s="3"/>
      <c r="F32" s="4"/>
    </row>
    <row r="33" spans="1:6" x14ac:dyDescent="0.25">
      <c r="A33" s="5"/>
      <c r="B33" s="6"/>
      <c r="C33" s="6"/>
      <c r="D33" s="2"/>
      <c r="E33" s="3"/>
      <c r="F33" s="4"/>
    </row>
    <row r="34" spans="1:6" x14ac:dyDescent="0.25">
      <c r="A34" s="5"/>
      <c r="B34" s="6"/>
      <c r="C34" s="6"/>
      <c r="D34" s="2"/>
      <c r="E34" s="3"/>
      <c r="F34" s="4"/>
    </row>
    <row r="35" spans="1:6" x14ac:dyDescent="0.25">
      <c r="A35" s="5"/>
      <c r="B35" s="6"/>
      <c r="C35" s="6"/>
      <c r="D35" s="2"/>
      <c r="E35" s="3"/>
      <c r="F35" s="4"/>
    </row>
    <row r="36" spans="1:6" x14ac:dyDescent="0.25">
      <c r="A36" s="5"/>
      <c r="B36" s="5"/>
      <c r="C36" s="5"/>
      <c r="D36" s="2"/>
      <c r="E36" s="3"/>
      <c r="F36" s="4"/>
    </row>
    <row r="37" spans="1:6" x14ac:dyDescent="0.25">
      <c r="A37" s="5"/>
      <c r="B37" s="5"/>
      <c r="C37" s="5"/>
      <c r="D37" s="2"/>
      <c r="E37" s="3"/>
      <c r="F37" s="4"/>
    </row>
    <row r="38" spans="1:6" x14ac:dyDescent="0.25">
      <c r="A38" s="5"/>
      <c r="B38" s="5"/>
      <c r="C38" s="5"/>
      <c r="D38" s="5"/>
      <c r="E38" s="3"/>
      <c r="F38" s="4"/>
    </row>
    <row r="39" spans="1:6" x14ac:dyDescent="0.25">
      <c r="A39" s="5"/>
      <c r="B39" s="5"/>
      <c r="C39" s="5"/>
      <c r="D39" s="5"/>
      <c r="E39" s="3"/>
      <c r="F39" s="4"/>
    </row>
    <row r="40" spans="1:6" x14ac:dyDescent="0.25">
      <c r="A40" s="5"/>
      <c r="B40" s="5"/>
      <c r="C40" s="5"/>
      <c r="D40" s="5"/>
      <c r="E40" s="3"/>
      <c r="F40" s="4"/>
    </row>
    <row r="41" spans="1:6" x14ac:dyDescent="0.25">
      <c r="A41" s="5"/>
      <c r="B41" s="5"/>
      <c r="C41" s="5"/>
      <c r="D41" s="5"/>
      <c r="E41" s="3"/>
      <c r="F41" s="4"/>
    </row>
  </sheetData>
  <sheetProtection sheet="1" objects="1" scenarios="1"/>
  <mergeCells count="1">
    <mergeCell ref="F18:M18"/>
  </mergeCells>
  <phoneticPr fontId="3" type="noConversion"/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workbookViewId="0">
      <selection activeCell="E5" sqref="E5"/>
    </sheetView>
  </sheetViews>
  <sheetFormatPr baseColWidth="10" defaultRowHeight="13.2" x14ac:dyDescent="0.25"/>
  <cols>
    <col min="1" max="1" width="12.6640625" bestFit="1" customWidth="1"/>
    <col min="2" max="2" width="12.6640625" customWidth="1"/>
  </cols>
  <sheetData>
    <row r="1" spans="1:14" x14ac:dyDescent="0.25">
      <c r="A1" t="s">
        <v>55</v>
      </c>
      <c r="B1" s="52"/>
      <c r="C1" t="s">
        <v>57</v>
      </c>
      <c r="D1" t="s">
        <v>65</v>
      </c>
    </row>
    <row r="2" spans="1:14" x14ac:dyDescent="0.25">
      <c r="A2">
        <v>15</v>
      </c>
      <c r="C2">
        <v>14</v>
      </c>
      <c r="D2">
        <v>5</v>
      </c>
    </row>
    <row r="3" spans="1:14" ht="66" x14ac:dyDescent="0.25">
      <c r="A3" s="82" t="s">
        <v>54</v>
      </c>
      <c r="B3" s="82" t="s">
        <v>58</v>
      </c>
      <c r="C3" s="82" t="s">
        <v>56</v>
      </c>
      <c r="D3" s="82" t="s">
        <v>66</v>
      </c>
      <c r="E3" s="82" t="s">
        <v>64</v>
      </c>
      <c r="F3" s="83" t="s">
        <v>95</v>
      </c>
      <c r="G3" s="82" t="s">
        <v>59</v>
      </c>
      <c r="H3" s="82" t="s">
        <v>60</v>
      </c>
      <c r="I3" s="82" t="s">
        <v>61</v>
      </c>
      <c r="J3" s="82" t="s">
        <v>62</v>
      </c>
      <c r="K3" s="82" t="s">
        <v>63</v>
      </c>
      <c r="L3" s="82" t="s">
        <v>73</v>
      </c>
      <c r="M3" s="82" t="s">
        <v>72</v>
      </c>
      <c r="N3" t="s">
        <v>76</v>
      </c>
    </row>
    <row r="4" spans="1:14" x14ac:dyDescent="0.25">
      <c r="A4" s="7" t="b">
        <f ca="1">AND(Prüfungsliste!D3&lt;&gt;"",YEARFRAC(Prüfungsliste!D3,PTag)&lt;=Kinderprüfungsgrenze)</f>
        <v>0</v>
      </c>
      <c r="B4" s="8" t="str">
        <f>IF(Prüfungsliste!$F3&lt;&gt;"",VLOOKUP(Prüfungsliste!$F3,nstGrad,IF(A4,3,2),FALSE),"")</f>
        <v/>
      </c>
      <c r="C4" t="b">
        <f>IF(Prüfungsliste!G3&lt;&gt;"",OR(VLOOKUP(Prüfungsliste!G3,nst,3,FALSE)="",VLOOKUP(Prüfungsliste!G3,nst,3,FALSE)&gt;=DATE(YEAR(Prüfungsliste!D3),MONTH(Prüfungsliste!D3),DAY(Prüfungsliste!D3)-C$2)),TRUE)</f>
        <v>1</v>
      </c>
      <c r="D4" t="str">
        <f t="shared" ref="D4" si="0">IF(B4&lt;&gt;"",VLOOKUP(B4,nst,4,FALSE)*D$2*30/100,"")</f>
        <v/>
      </c>
      <c r="E4" t="b">
        <f>IF(Prüfungsliste!G3&lt;&gt;"",OR(VLOOKUP(Prüfungsliste!G3,nst,5,FALSE)="",VLOOKUP(Prüfungsliste!G3,nst,5,FALSE)&gt;=DATE(YEAR(Prüfungsliste!E3),MONTH(Prüfungsliste!E3),DAY(Prüfungsliste!E3)-D4)),TRUE)</f>
        <v>1</v>
      </c>
      <c r="F4" t="str">
        <f>IF(Prüfungsliste!G3&lt;&gt;"",
  VLOOKUP(Prüfungsliste!G3,pli,17,FALSE),
 "")</f>
        <v/>
      </c>
      <c r="G4" t="str">
        <f>IF(Prüfungsliste!G3&lt;&gt;"",
 IF(Prüfungsliste!W3=2,
  VLOOKUP(Prüfungsliste!G3,pli,19,FALSE)*2,
  VLOOKUP(Prüfungsliste!G3,pli,19,FALSE)),
 "")</f>
        <v/>
      </c>
      <c r="H4" t="b">
        <f>IF(Prüfungsliste!G3&lt;&gt;"",
 OR( ZE!F4=COUNT(Prüfungsliste!H3:U3),
  ZE!M4),
 FALSE)</f>
        <v>0</v>
      </c>
      <c r="I4" t="b">
        <f>IF(Prüfungsliste!G3&lt;&gt;"",AND(H4,IF(Prüfungsliste!W3=1,TRUE,IF(Prüfungsliste!W3=2,Prüfungsliste!Z3&gt;0,IF(Prüfungsliste!W3=3,AND(Prüfungsliste!#REF!&lt;&gt;"",Prüfungsliste!#REF!&lt;&gt;""),FALSE)))),FALSE)</f>
        <v>0</v>
      </c>
      <c r="J4" t="b">
        <f>IF(Prüfungsliste!W3=2,
 TRUE,
 AND(NOT(M4),
  Prüfungsliste!Y3&gt;=G4))</f>
        <v>1</v>
      </c>
      <c r="K4" t="b">
        <f>IF(Prüfungsliste!W3=1,
 J4,
 IF(Prüfungsliste!W3=2,
  Prüfungsliste!Z3+Prüfungsliste!Y3&gt;=G4,
   FALSE))</f>
        <v>0</v>
      </c>
      <c r="L4" t="b">
        <f>IF(Prüfungsliste!W3=1,COUNTIF(Prüfungsliste!H3:U3,"=1")&gt;0,
 FALSE)</f>
        <v>0</v>
      </c>
      <c r="M4" t="b">
        <f>ZE!L4</f>
        <v>0</v>
      </c>
      <c r="N4" t="b">
        <f>OR(Prüfungsliste!AB3="B",Prüfungsliste!AB3="")</f>
        <v>1</v>
      </c>
    </row>
    <row r="5" spans="1:14" x14ac:dyDescent="0.25">
      <c r="A5" s="7" t="b">
        <f ca="1">AND(Prüfungsliste!D4&lt;&gt;"",YEARFRAC(Prüfungsliste!D4,PTag)&lt;=Kinderprüfungsgrenze)</f>
        <v>0</v>
      </c>
      <c r="B5" s="8" t="str">
        <f>IF(Prüfungsliste!$F4&lt;&gt;"",VLOOKUP(Prüfungsliste!$F4,nstGrad,IF(A5,3,2),FALSE),"")</f>
        <v/>
      </c>
      <c r="C5" t="b">
        <f>IF(Prüfungsliste!G4&lt;&gt;"",OR(VLOOKUP(Prüfungsliste!G4,nst,3,FALSE)="",VLOOKUP(Prüfungsliste!G4,nst,3,FALSE)&gt;=DATE(YEAR(Prüfungsliste!D4),MONTH(Prüfungsliste!D4),DAY(Prüfungsliste!D4)-C$2)),TRUE)</f>
        <v>1</v>
      </c>
      <c r="D5" t="str">
        <f t="shared" ref="D5:D28" si="1">IF(B5&lt;&gt;"",VLOOKUP(B5,nst,4,FALSE)*D$2*30/100,"")</f>
        <v/>
      </c>
      <c r="E5" t="b">
        <f>IF(Prüfungsliste!G4&lt;&gt;"",OR(VLOOKUP(Prüfungsliste!G4,nst,5,FALSE)="",VLOOKUP(Prüfungsliste!G4,nst,5,FALSE)&gt;=DATE(YEAR(Prüfungsliste!E4),MONTH(Prüfungsliste!E4),DAY(Prüfungsliste!E4)-D5)),TRUE)</f>
        <v>1</v>
      </c>
      <c r="F5" t="str">
        <f>IF(Prüfungsliste!G4&lt;&gt;"",
  VLOOKUP(Prüfungsliste!G4,pli,17,FALSE),
 "")</f>
        <v/>
      </c>
      <c r="G5" t="str">
        <f>IF(Prüfungsliste!G4&lt;&gt;"",
 IF(Prüfungsliste!W4=2,
  VLOOKUP(Prüfungsliste!G4,pli,19,FALSE)*2,
  VLOOKUP(Prüfungsliste!G4,pli,19,FALSE)),
 "")</f>
        <v/>
      </c>
      <c r="H5" t="b">
        <f>IF(Prüfungsliste!G4&lt;&gt;"",
 OR( ZE!F5=COUNT(Prüfungsliste!H4:U4),
  ZE!M5),
 FALSE)</f>
        <v>0</v>
      </c>
      <c r="I5" t="b">
        <f>IF(Prüfungsliste!G4&lt;&gt;"",AND(H5,IF(Prüfungsliste!W4=1,TRUE,IF(Prüfungsliste!W4=2,Prüfungsliste!Z4&gt;0,IF(Prüfungsliste!W4=3,AND(Prüfungsliste!#REF!&lt;&gt;"",Prüfungsliste!#REF!&lt;&gt;""),FALSE)))),FALSE)</f>
        <v>0</v>
      </c>
      <c r="J5" t="b">
        <f>IF(Prüfungsliste!W4=2,
 TRUE,
 AND(NOT(M5),
  Prüfungsliste!Y4&gt;=G5))</f>
        <v>1</v>
      </c>
      <c r="K5" t="b">
        <f>IF(Prüfungsliste!W4=1,
 J5,
 IF(Prüfungsliste!W4=2,
  Prüfungsliste!Z4+Prüfungsliste!Y4&gt;=G5,
   FALSE))</f>
        <v>0</v>
      </c>
      <c r="L5" t="b">
        <f>IF(Prüfungsliste!W4=1,COUNTIF(Prüfungsliste!H4:U4,"=1")&gt;0,
 FALSE)</f>
        <v>0</v>
      </c>
      <c r="M5" t="b">
        <f>ZE!L5</f>
        <v>0</v>
      </c>
      <c r="N5" t="b">
        <f>OR(Prüfungsliste!AB4="B",Prüfungsliste!AB4="")</f>
        <v>1</v>
      </c>
    </row>
    <row r="6" spans="1:14" x14ac:dyDescent="0.25">
      <c r="A6" s="7" t="b">
        <f ca="1">AND(Prüfungsliste!D5&lt;&gt;"",YEARFRAC(Prüfungsliste!D5,PTag)&lt;=Kinderprüfungsgrenze)</f>
        <v>0</v>
      </c>
      <c r="B6" s="8" t="str">
        <f>IF(Prüfungsliste!$F5&lt;&gt;"",VLOOKUP(Prüfungsliste!$F5,nstGrad,IF(A6,3,2),FALSE),"")</f>
        <v/>
      </c>
      <c r="C6" t="b">
        <f>IF(Prüfungsliste!G5&lt;&gt;"",OR(VLOOKUP(Prüfungsliste!G5,nst,3,FALSE)="",VLOOKUP(Prüfungsliste!G5,nst,3,FALSE)&gt;=DATE(YEAR(Prüfungsliste!D5),MONTH(Prüfungsliste!D5),DAY(Prüfungsliste!D5)-C$2)),TRUE)</f>
        <v>1</v>
      </c>
      <c r="D6" t="str">
        <f t="shared" si="1"/>
        <v/>
      </c>
      <c r="E6" t="b">
        <f>IF(Prüfungsliste!G5&lt;&gt;"",OR(VLOOKUP(Prüfungsliste!G5,nst,5,FALSE)="",VLOOKUP(Prüfungsliste!G5,nst,5,FALSE)&gt;=DATE(YEAR(Prüfungsliste!E5),MONTH(Prüfungsliste!E5),DAY(Prüfungsliste!E5)-D6)),TRUE)</f>
        <v>1</v>
      </c>
      <c r="F6" t="str">
        <f>IF(Prüfungsliste!G5&lt;&gt;"",
  VLOOKUP(Prüfungsliste!G5,pli,17,FALSE),
 "")</f>
        <v/>
      </c>
      <c r="G6" t="str">
        <f>IF(Prüfungsliste!G5&lt;&gt;"",
 IF(Prüfungsliste!W5=2,
  VLOOKUP(Prüfungsliste!G5,pli,19,FALSE)*2,
  VLOOKUP(Prüfungsliste!G5,pli,19,FALSE)),
 "")</f>
        <v/>
      </c>
      <c r="H6" t="b">
        <f>IF(Prüfungsliste!G5&lt;&gt;"",
 OR( ZE!F6=COUNT(Prüfungsliste!H5:U5),
  ZE!M6),
 FALSE)</f>
        <v>0</v>
      </c>
      <c r="I6" t="b">
        <f>IF(Prüfungsliste!G5&lt;&gt;"",AND(H6,IF(Prüfungsliste!W5=1,TRUE,IF(Prüfungsliste!W5=2,Prüfungsliste!Z5&gt;0,IF(Prüfungsliste!W5=3,AND(Prüfungsliste!#REF!&lt;&gt;"",Prüfungsliste!#REF!&lt;&gt;""),FALSE)))),FALSE)</f>
        <v>0</v>
      </c>
      <c r="J6" t="b">
        <f>IF(Prüfungsliste!W5=2,
 TRUE,
 AND(NOT(M6),
  Prüfungsliste!Y5&gt;=G6))</f>
        <v>1</v>
      </c>
      <c r="K6" t="b">
        <f>IF(Prüfungsliste!W5=1,
 J6,
 IF(Prüfungsliste!W5=2,
  Prüfungsliste!Z5+Prüfungsliste!Y5&gt;=G6,
   FALSE))</f>
        <v>0</v>
      </c>
      <c r="L6" t="b">
        <f>IF(Prüfungsliste!W5=1,COUNTIF(Prüfungsliste!H5:U5,"=1")&gt;0,
 FALSE)</f>
        <v>0</v>
      </c>
      <c r="M6" t="b">
        <f>ZE!L6</f>
        <v>0</v>
      </c>
      <c r="N6" t="b">
        <f>OR(Prüfungsliste!AB5="B",Prüfungsliste!AB5="")</f>
        <v>1</v>
      </c>
    </row>
    <row r="7" spans="1:14" x14ac:dyDescent="0.25">
      <c r="A7" s="7" t="b">
        <f ca="1">AND(Prüfungsliste!D6&lt;&gt;"",YEARFRAC(Prüfungsliste!D6,PTag)&lt;=Kinderprüfungsgrenze)</f>
        <v>0</v>
      </c>
      <c r="B7" s="8" t="str">
        <f>IF(Prüfungsliste!$F6&lt;&gt;"",VLOOKUP(Prüfungsliste!$F6,nstGrad,IF(A7,3,2),FALSE),"")</f>
        <v/>
      </c>
      <c r="C7" t="b">
        <f>IF(Prüfungsliste!G6&lt;&gt;"",OR(VLOOKUP(Prüfungsliste!G6,nst,3,FALSE)="",VLOOKUP(Prüfungsliste!G6,nst,3,FALSE)&gt;=DATE(YEAR(Prüfungsliste!D6),MONTH(Prüfungsliste!D6),DAY(Prüfungsliste!D6)-C$2)),TRUE)</f>
        <v>1</v>
      </c>
      <c r="D7" t="str">
        <f t="shared" si="1"/>
        <v/>
      </c>
      <c r="E7" t="b">
        <f>IF(Prüfungsliste!G6&lt;&gt;"",OR(VLOOKUP(Prüfungsliste!G6,nst,5,FALSE)="",VLOOKUP(Prüfungsliste!G6,nst,5,FALSE)&gt;=DATE(YEAR(Prüfungsliste!E6),MONTH(Prüfungsliste!E6),DAY(Prüfungsliste!E6)-D7)),TRUE)</f>
        <v>1</v>
      </c>
      <c r="F7" t="str">
        <f>IF(Prüfungsliste!G6&lt;&gt;"",
  VLOOKUP(Prüfungsliste!G6,pli,17,FALSE),
 "")</f>
        <v/>
      </c>
      <c r="G7" t="str">
        <f>IF(Prüfungsliste!G6&lt;&gt;"",
 IF(Prüfungsliste!W6=2,
  VLOOKUP(Prüfungsliste!G6,pli,19,FALSE)*2,
  VLOOKUP(Prüfungsliste!G6,pli,19,FALSE)),
 "")</f>
        <v/>
      </c>
      <c r="H7" t="b">
        <f>IF(Prüfungsliste!G6&lt;&gt;"",
 OR( ZE!F7=COUNT(Prüfungsliste!H6:U6),
  ZE!M7),
 FALSE)</f>
        <v>0</v>
      </c>
      <c r="I7" t="b">
        <f>IF(Prüfungsliste!G6&lt;&gt;"",AND(H7,IF(Prüfungsliste!W6=1,TRUE,IF(Prüfungsliste!W6=2,Prüfungsliste!Z6&gt;0,IF(Prüfungsliste!W6=3,AND(Prüfungsliste!#REF!&lt;&gt;"",Prüfungsliste!#REF!&lt;&gt;""),FALSE)))),FALSE)</f>
        <v>0</v>
      </c>
      <c r="J7" t="b">
        <f>IF(Prüfungsliste!W6=2,
 TRUE,
 AND(NOT(M7),
  Prüfungsliste!Y6&gt;=G7))</f>
        <v>1</v>
      </c>
      <c r="K7" t="b">
        <f>IF(Prüfungsliste!W6=1,
 J7,
 IF(Prüfungsliste!W6=2,
  Prüfungsliste!Z6+Prüfungsliste!Y6&gt;=G7,
   FALSE))</f>
        <v>0</v>
      </c>
      <c r="L7" t="b">
        <f>IF(Prüfungsliste!W6=1,COUNTIF(Prüfungsliste!H6:U6,"=1")&gt;0,
 FALSE)</f>
        <v>0</v>
      </c>
      <c r="M7" t="b">
        <f>ZE!L7</f>
        <v>0</v>
      </c>
      <c r="N7" t="b">
        <f>OR(Prüfungsliste!AB6="B",Prüfungsliste!AB6="")</f>
        <v>1</v>
      </c>
    </row>
    <row r="8" spans="1:14" x14ac:dyDescent="0.25">
      <c r="A8" s="7" t="b">
        <f ca="1">AND(Prüfungsliste!D7&lt;&gt;"",YEARFRAC(Prüfungsliste!D7,PTag)&lt;=Kinderprüfungsgrenze)</f>
        <v>0</v>
      </c>
      <c r="B8" s="8" t="str">
        <f>IF(Prüfungsliste!$F7&lt;&gt;"",VLOOKUP(Prüfungsliste!$F7,nstGrad,IF(A8,3,2),FALSE),"")</f>
        <v/>
      </c>
      <c r="C8" t="b">
        <f>IF(Prüfungsliste!G7&lt;&gt;"",OR(VLOOKUP(Prüfungsliste!G7,nst,3,FALSE)="",VLOOKUP(Prüfungsliste!G7,nst,3,FALSE)&gt;=DATE(YEAR(Prüfungsliste!D7),MONTH(Prüfungsliste!D7),DAY(Prüfungsliste!D7)-C$2)),TRUE)</f>
        <v>1</v>
      </c>
      <c r="D8" t="str">
        <f t="shared" si="1"/>
        <v/>
      </c>
      <c r="E8" t="b">
        <f>IF(Prüfungsliste!G7&lt;&gt;"",OR(VLOOKUP(Prüfungsliste!G7,nst,5,FALSE)="",VLOOKUP(Prüfungsliste!G7,nst,5,FALSE)&gt;=DATE(YEAR(Prüfungsliste!E7),MONTH(Prüfungsliste!E7),DAY(Prüfungsliste!E7)-D8)),TRUE)</f>
        <v>1</v>
      </c>
      <c r="F8" t="str">
        <f>IF(Prüfungsliste!G7&lt;&gt;"",
  VLOOKUP(Prüfungsliste!G7,pli,17,FALSE),
 "")</f>
        <v/>
      </c>
      <c r="G8" t="str">
        <f>IF(Prüfungsliste!G7&lt;&gt;"",
 IF(Prüfungsliste!W7=2,
  VLOOKUP(Prüfungsliste!G7,pli,19,FALSE)*2,
  VLOOKUP(Prüfungsliste!G7,pli,19,FALSE)),
 "")</f>
        <v/>
      </c>
      <c r="H8" t="b">
        <f>IF(Prüfungsliste!G7&lt;&gt;"",
 OR( ZE!F8=COUNT(Prüfungsliste!H7:U7),
  ZE!M8),
 FALSE)</f>
        <v>0</v>
      </c>
      <c r="I8" t="b">
        <f>IF(Prüfungsliste!G7&lt;&gt;"",AND(H8,IF(Prüfungsliste!W7=1,TRUE,IF(Prüfungsliste!W7=2,Prüfungsliste!Z7&gt;0,IF(Prüfungsliste!W7=3,AND(Prüfungsliste!#REF!&lt;&gt;"",Prüfungsliste!#REF!&lt;&gt;""),FALSE)))),FALSE)</f>
        <v>0</v>
      </c>
      <c r="J8" t="b">
        <f>IF(Prüfungsliste!W7=2,
 TRUE,
 AND(NOT(M8),
  Prüfungsliste!Y7&gt;=G8))</f>
        <v>1</v>
      </c>
      <c r="K8" t="b">
        <f>IF(Prüfungsliste!W7=1,
 J8,
 IF(Prüfungsliste!W7=2,
  Prüfungsliste!Z7+Prüfungsliste!Y7&gt;=G8,
   FALSE))</f>
        <v>0</v>
      </c>
      <c r="L8" t="b">
        <f>IF(Prüfungsliste!W7=1,COUNTIF(Prüfungsliste!H7:U7,"=1")&gt;0,
 FALSE)</f>
        <v>0</v>
      </c>
      <c r="M8" t="b">
        <f>ZE!L8</f>
        <v>0</v>
      </c>
      <c r="N8" t="b">
        <f>OR(Prüfungsliste!AB7="B",Prüfungsliste!AB7="")</f>
        <v>1</v>
      </c>
    </row>
    <row r="9" spans="1:14" x14ac:dyDescent="0.25">
      <c r="A9" s="7" t="b">
        <f ca="1">AND(Prüfungsliste!D8&lt;&gt;"",YEARFRAC(Prüfungsliste!D8,PTag)&lt;=Kinderprüfungsgrenze)</f>
        <v>0</v>
      </c>
      <c r="B9" s="8" t="str">
        <f>IF(Prüfungsliste!$F8&lt;&gt;"",VLOOKUP(Prüfungsliste!$F8,nstGrad,IF(A9,3,2),FALSE),"")</f>
        <v/>
      </c>
      <c r="C9" t="b">
        <f>IF(Prüfungsliste!G8&lt;&gt;"",OR(VLOOKUP(Prüfungsliste!G8,nst,3,FALSE)="",VLOOKUP(Prüfungsliste!G8,nst,3,FALSE)&gt;=DATE(YEAR(Prüfungsliste!D8),MONTH(Prüfungsliste!D8),DAY(Prüfungsliste!D8)-C$2)),TRUE)</f>
        <v>1</v>
      </c>
      <c r="D9" t="str">
        <f t="shared" si="1"/>
        <v/>
      </c>
      <c r="E9" t="b">
        <f>IF(Prüfungsliste!G8&lt;&gt;"",OR(VLOOKUP(Prüfungsliste!G8,nst,5,FALSE)="",VLOOKUP(Prüfungsliste!G8,nst,5,FALSE)&gt;=DATE(YEAR(Prüfungsliste!E8),MONTH(Prüfungsliste!E8),DAY(Prüfungsliste!E8)-D9)),TRUE)</f>
        <v>1</v>
      </c>
      <c r="F9" t="str">
        <f>IF(Prüfungsliste!G8&lt;&gt;"",
  VLOOKUP(Prüfungsliste!G8,pli,17,FALSE),
 "")</f>
        <v/>
      </c>
      <c r="G9" t="str">
        <f>IF(Prüfungsliste!G8&lt;&gt;"",
 IF(Prüfungsliste!W8=2,
  VLOOKUP(Prüfungsliste!G8,pli,19,FALSE)*2,
  VLOOKUP(Prüfungsliste!G8,pli,19,FALSE)),
 "")</f>
        <v/>
      </c>
      <c r="H9" t="b">
        <f>IF(Prüfungsliste!G8&lt;&gt;"",
 OR( ZE!F9=COUNT(Prüfungsliste!H8:U8),
  ZE!M9),
 FALSE)</f>
        <v>0</v>
      </c>
      <c r="I9" t="b">
        <f>IF(Prüfungsliste!G8&lt;&gt;"",AND(H9,IF(Prüfungsliste!W8=1,TRUE,IF(Prüfungsliste!W8=2,Prüfungsliste!Z8&gt;0,IF(Prüfungsliste!W8=3,AND(Prüfungsliste!#REF!&lt;&gt;"",Prüfungsliste!#REF!&lt;&gt;""),FALSE)))),FALSE)</f>
        <v>0</v>
      </c>
      <c r="J9" t="b">
        <f>IF(Prüfungsliste!W8=2,
 TRUE,
 AND(NOT(M9),
  Prüfungsliste!Y8&gt;=G9))</f>
        <v>1</v>
      </c>
      <c r="K9" t="b">
        <f>IF(Prüfungsliste!W8=1,
 J9,
 IF(Prüfungsliste!W8=2,
  Prüfungsliste!Z8+Prüfungsliste!Y8&gt;=G9,
   FALSE))</f>
        <v>0</v>
      </c>
      <c r="L9" t="b">
        <f>IF(Prüfungsliste!W8=1,COUNTIF(Prüfungsliste!H8:U8,"=1")&gt;0,
 FALSE)</f>
        <v>0</v>
      </c>
      <c r="M9" t="b">
        <f>ZE!L9</f>
        <v>0</v>
      </c>
      <c r="N9" t="b">
        <f>OR(Prüfungsliste!AB8="B",Prüfungsliste!AB8="")</f>
        <v>1</v>
      </c>
    </row>
    <row r="10" spans="1:14" x14ac:dyDescent="0.25">
      <c r="A10" s="7" t="b">
        <f ca="1">AND(Prüfungsliste!D9&lt;&gt;"",YEARFRAC(Prüfungsliste!D9,PTag)&lt;=Kinderprüfungsgrenze)</f>
        <v>0</v>
      </c>
      <c r="B10" s="8" t="str">
        <f>IF(Prüfungsliste!$F9&lt;&gt;"",VLOOKUP(Prüfungsliste!$F9,nstGrad,IF(A10,3,2),FALSE),"")</f>
        <v/>
      </c>
      <c r="C10" t="b">
        <f>IF(Prüfungsliste!G9&lt;&gt;"",OR(VLOOKUP(Prüfungsliste!G9,nst,3,FALSE)="",VLOOKUP(Prüfungsliste!G9,nst,3,FALSE)&gt;=DATE(YEAR(Prüfungsliste!D9),MONTH(Prüfungsliste!D9),DAY(Prüfungsliste!D9)-C$2)),TRUE)</f>
        <v>1</v>
      </c>
      <c r="D10" t="str">
        <f t="shared" si="1"/>
        <v/>
      </c>
      <c r="E10" t="b">
        <f>IF(Prüfungsliste!G9&lt;&gt;"",OR(VLOOKUP(Prüfungsliste!G9,nst,5,FALSE)="",VLOOKUP(Prüfungsliste!G9,nst,5,FALSE)&gt;=DATE(YEAR(Prüfungsliste!E9),MONTH(Prüfungsliste!E9),DAY(Prüfungsliste!E9)-D10)),TRUE)</f>
        <v>1</v>
      </c>
      <c r="F10" t="str">
        <f>IF(Prüfungsliste!G9&lt;&gt;"",
  VLOOKUP(Prüfungsliste!G9,pli,17,FALSE),
 "")</f>
        <v/>
      </c>
      <c r="G10" t="str">
        <f>IF(Prüfungsliste!G9&lt;&gt;"",
 IF(Prüfungsliste!W9=2,
  VLOOKUP(Prüfungsliste!G9,pli,19,FALSE)*2,
  VLOOKUP(Prüfungsliste!G9,pli,19,FALSE)),
 "")</f>
        <v/>
      </c>
      <c r="H10" t="b">
        <f>IF(Prüfungsliste!G9&lt;&gt;"",
 OR( ZE!F10=COUNT(Prüfungsliste!H9:U9),
  ZE!M10),
 FALSE)</f>
        <v>0</v>
      </c>
      <c r="I10" t="b">
        <f>IF(Prüfungsliste!G9&lt;&gt;"",AND(H10,IF(Prüfungsliste!W9=1,TRUE,IF(Prüfungsliste!W9=2,Prüfungsliste!Z9&gt;0,IF(Prüfungsliste!W9=3,AND(Prüfungsliste!#REF!&lt;&gt;"",Prüfungsliste!#REF!&lt;&gt;""),FALSE)))),FALSE)</f>
        <v>0</v>
      </c>
      <c r="J10" t="b">
        <f>IF(Prüfungsliste!W9=2,
 TRUE,
 AND(NOT(M10),
  Prüfungsliste!Y9&gt;=G10))</f>
        <v>1</v>
      </c>
      <c r="K10" t="b">
        <f>IF(Prüfungsliste!W9=1,
 J10,
 IF(Prüfungsliste!W9=2,
  Prüfungsliste!Z9+Prüfungsliste!Y9&gt;=G10,
   FALSE))</f>
        <v>0</v>
      </c>
      <c r="L10" t="b">
        <f>IF(Prüfungsliste!W9=1,COUNTIF(Prüfungsliste!H9:U9,"=1")&gt;0,
 FALSE)</f>
        <v>0</v>
      </c>
      <c r="M10" t="b">
        <f>ZE!L10</f>
        <v>0</v>
      </c>
      <c r="N10" t="b">
        <f>OR(Prüfungsliste!AB9="B",Prüfungsliste!AB9="")</f>
        <v>1</v>
      </c>
    </row>
    <row r="11" spans="1:14" x14ac:dyDescent="0.25">
      <c r="A11" s="7" t="b">
        <f ca="1">AND(Prüfungsliste!D10&lt;&gt;"",YEARFRAC(Prüfungsliste!D10,PTag)&lt;=Kinderprüfungsgrenze)</f>
        <v>0</v>
      </c>
      <c r="B11" s="8" t="str">
        <f>IF(Prüfungsliste!$F10&lt;&gt;"",VLOOKUP(Prüfungsliste!$F10,nstGrad,IF(A11,3,2),FALSE),"")</f>
        <v/>
      </c>
      <c r="C11" t="b">
        <f>IF(Prüfungsliste!G10&lt;&gt;"",OR(VLOOKUP(Prüfungsliste!G10,nst,3,FALSE)="",VLOOKUP(Prüfungsliste!G10,nst,3,FALSE)&gt;=DATE(YEAR(Prüfungsliste!D10),MONTH(Prüfungsliste!D10),DAY(Prüfungsliste!D10)-C$2)),TRUE)</f>
        <v>1</v>
      </c>
      <c r="D11" t="str">
        <f t="shared" si="1"/>
        <v/>
      </c>
      <c r="E11" t="b">
        <f>IF(Prüfungsliste!G10&lt;&gt;"",OR(VLOOKUP(Prüfungsliste!G10,nst,5,FALSE)="",VLOOKUP(Prüfungsliste!G10,nst,5,FALSE)&gt;=DATE(YEAR(Prüfungsliste!E10),MONTH(Prüfungsliste!E10),DAY(Prüfungsliste!E10)-D11)),TRUE)</f>
        <v>1</v>
      </c>
      <c r="F11" t="str">
        <f>IF(Prüfungsliste!G10&lt;&gt;"",
  VLOOKUP(Prüfungsliste!G10,pli,17,FALSE),
 "")</f>
        <v/>
      </c>
      <c r="G11" t="str">
        <f>IF(Prüfungsliste!G10&lt;&gt;"",
 IF(Prüfungsliste!W10=2,
  VLOOKUP(Prüfungsliste!G10,pli,19,FALSE)*2,
  VLOOKUP(Prüfungsliste!G10,pli,19,FALSE)),
 "")</f>
        <v/>
      </c>
      <c r="H11" t="b">
        <f>IF(Prüfungsliste!G10&lt;&gt;"",
 OR( ZE!F11=COUNT(Prüfungsliste!H10:U10),
  ZE!M11),
 FALSE)</f>
        <v>0</v>
      </c>
      <c r="I11" t="b">
        <f>IF(Prüfungsliste!G10&lt;&gt;"",AND(H11,IF(Prüfungsliste!W10=1,TRUE,IF(Prüfungsliste!W10=2,Prüfungsliste!Z10&gt;0,IF(Prüfungsliste!W10=3,AND(Prüfungsliste!#REF!&lt;&gt;"",Prüfungsliste!#REF!&lt;&gt;""),FALSE)))),FALSE)</f>
        <v>0</v>
      </c>
      <c r="J11" t="b">
        <f>IF(Prüfungsliste!W10=2,
 TRUE,
 AND(NOT(M11),
  Prüfungsliste!Y10&gt;=G11))</f>
        <v>1</v>
      </c>
      <c r="K11" t="b">
        <f>IF(Prüfungsliste!W10=1,
 J11,
 IF(Prüfungsliste!W10=2,
  Prüfungsliste!Z10+Prüfungsliste!Y10&gt;=G11,
   FALSE))</f>
        <v>0</v>
      </c>
      <c r="L11" t="b">
        <f>IF(Prüfungsliste!W10=1,COUNTIF(Prüfungsliste!H10:U10,"=1")&gt;0,
 FALSE)</f>
        <v>0</v>
      </c>
      <c r="M11" t="b">
        <f>ZE!L11</f>
        <v>0</v>
      </c>
      <c r="N11" t="b">
        <f>OR(Prüfungsliste!AB10="B",Prüfungsliste!AB10="")</f>
        <v>1</v>
      </c>
    </row>
    <row r="12" spans="1:14" x14ac:dyDescent="0.25">
      <c r="A12" s="7" t="b">
        <f ca="1">AND(Prüfungsliste!D11&lt;&gt;"",YEARFRAC(Prüfungsliste!D11,PTag)&lt;=Kinderprüfungsgrenze)</f>
        <v>0</v>
      </c>
      <c r="B12" s="8" t="str">
        <f>IF(Prüfungsliste!$F11&lt;&gt;"",VLOOKUP(Prüfungsliste!$F11,nstGrad,IF(A12,3,2),FALSE),"")</f>
        <v/>
      </c>
      <c r="C12" t="b">
        <f>IF(Prüfungsliste!G11&lt;&gt;"",OR(VLOOKUP(Prüfungsliste!G11,nst,3,FALSE)="",VLOOKUP(Prüfungsliste!G11,nst,3,FALSE)&gt;=DATE(YEAR(Prüfungsliste!D11),MONTH(Prüfungsliste!D11),DAY(Prüfungsliste!D11)-C$2)),TRUE)</f>
        <v>1</v>
      </c>
      <c r="D12" t="str">
        <f t="shared" si="1"/>
        <v/>
      </c>
      <c r="E12" t="b">
        <f>IF(Prüfungsliste!G11&lt;&gt;"",OR(VLOOKUP(Prüfungsliste!G11,nst,5,FALSE)="",VLOOKUP(Prüfungsliste!G11,nst,5,FALSE)&gt;=DATE(YEAR(Prüfungsliste!E11),MONTH(Prüfungsliste!E11),DAY(Prüfungsliste!E11)-D12)),TRUE)</f>
        <v>1</v>
      </c>
      <c r="F12" t="str">
        <f>IF(Prüfungsliste!G11&lt;&gt;"",
  VLOOKUP(Prüfungsliste!G11,pli,17,FALSE),
 "")</f>
        <v/>
      </c>
      <c r="G12" t="str">
        <f>IF(Prüfungsliste!G11&lt;&gt;"",
 IF(Prüfungsliste!W11=2,
  VLOOKUP(Prüfungsliste!G11,pli,19,FALSE)*2,
  VLOOKUP(Prüfungsliste!G11,pli,19,FALSE)),
 "")</f>
        <v/>
      </c>
      <c r="H12" t="b">
        <f>IF(Prüfungsliste!G11&lt;&gt;"",
 OR( ZE!F12=COUNT(Prüfungsliste!H11:U11),
  ZE!M12),
 FALSE)</f>
        <v>0</v>
      </c>
      <c r="I12" t="b">
        <f>IF(Prüfungsliste!G11&lt;&gt;"",AND(H12,IF(Prüfungsliste!W11=1,TRUE,IF(Prüfungsliste!W11=2,Prüfungsliste!Z11&gt;0,IF(Prüfungsliste!W11=3,AND(Prüfungsliste!#REF!&lt;&gt;"",Prüfungsliste!#REF!&lt;&gt;""),FALSE)))),FALSE)</f>
        <v>0</v>
      </c>
      <c r="J12" t="b">
        <f>IF(Prüfungsliste!W11=2,
 TRUE,
 AND(NOT(M12),
  Prüfungsliste!Y11&gt;=G12))</f>
        <v>1</v>
      </c>
      <c r="K12" t="b">
        <f>IF(Prüfungsliste!W11=1,
 J12,
 IF(Prüfungsliste!W11=2,
  Prüfungsliste!Z11+Prüfungsliste!Y11&gt;=G12,
   FALSE))</f>
        <v>0</v>
      </c>
      <c r="L12" t="b">
        <f>IF(Prüfungsliste!W11=1,COUNTIF(Prüfungsliste!H11:U11,"=1")&gt;0,
 FALSE)</f>
        <v>0</v>
      </c>
      <c r="M12" t="b">
        <f>ZE!L12</f>
        <v>0</v>
      </c>
      <c r="N12" t="b">
        <f>OR(Prüfungsliste!AB11="B",Prüfungsliste!AB11="")</f>
        <v>1</v>
      </c>
    </row>
    <row r="13" spans="1:14" x14ac:dyDescent="0.25">
      <c r="A13" s="7" t="b">
        <f ca="1">AND(Prüfungsliste!D12&lt;&gt;"",YEARFRAC(Prüfungsliste!D12,PTag)&lt;=Kinderprüfungsgrenze)</f>
        <v>0</v>
      </c>
      <c r="B13" s="8" t="str">
        <f>IF(Prüfungsliste!$F12&lt;&gt;"",VLOOKUP(Prüfungsliste!$F12,nstGrad,IF(A13,3,2),FALSE),"")</f>
        <v/>
      </c>
      <c r="C13" t="b">
        <f>IF(Prüfungsliste!G12&lt;&gt;"",OR(VLOOKUP(Prüfungsliste!G12,nst,3,FALSE)="",VLOOKUP(Prüfungsliste!G12,nst,3,FALSE)&gt;=DATE(YEAR(Prüfungsliste!D12),MONTH(Prüfungsliste!D12),DAY(Prüfungsliste!D12)-C$2)),TRUE)</f>
        <v>1</v>
      </c>
      <c r="D13" t="str">
        <f t="shared" si="1"/>
        <v/>
      </c>
      <c r="E13" t="b">
        <f>IF(Prüfungsliste!G12&lt;&gt;"",OR(VLOOKUP(Prüfungsliste!G12,nst,5,FALSE)="",VLOOKUP(Prüfungsliste!G12,nst,5,FALSE)&gt;=DATE(YEAR(Prüfungsliste!E12),MONTH(Prüfungsliste!E12),DAY(Prüfungsliste!E12)-D13)),TRUE)</f>
        <v>1</v>
      </c>
      <c r="F13" t="str">
        <f>IF(Prüfungsliste!G12&lt;&gt;"",
  VLOOKUP(Prüfungsliste!G12,pli,17,FALSE),
 "")</f>
        <v/>
      </c>
      <c r="G13" t="str">
        <f>IF(Prüfungsliste!G12&lt;&gt;"",
 IF(Prüfungsliste!W12=2,
  VLOOKUP(Prüfungsliste!G12,pli,19,FALSE)*2,
  VLOOKUP(Prüfungsliste!G12,pli,19,FALSE)),
 "")</f>
        <v/>
      </c>
      <c r="H13" t="b">
        <f>IF(Prüfungsliste!G12&lt;&gt;"",
 OR( ZE!F13=COUNT(Prüfungsliste!H12:U12),
  ZE!M13),
 FALSE)</f>
        <v>0</v>
      </c>
      <c r="I13" t="b">
        <f>IF(Prüfungsliste!G12&lt;&gt;"",AND(H13,IF(Prüfungsliste!W12=1,TRUE,IF(Prüfungsliste!W12=2,Prüfungsliste!Z12&gt;0,IF(Prüfungsliste!W12=3,AND(Prüfungsliste!#REF!&lt;&gt;"",Prüfungsliste!#REF!&lt;&gt;""),FALSE)))),FALSE)</f>
        <v>0</v>
      </c>
      <c r="J13" t="b">
        <f>IF(Prüfungsliste!W12=2,
 TRUE,
 AND(NOT(M13),
  Prüfungsliste!Y12&gt;=G13))</f>
        <v>1</v>
      </c>
      <c r="K13" t="b">
        <f>IF(Prüfungsliste!W12=1,
 J13,
 IF(Prüfungsliste!W12=2,
  Prüfungsliste!Z12+Prüfungsliste!Y12&gt;=G13,
   FALSE))</f>
        <v>0</v>
      </c>
      <c r="L13" t="b">
        <f>IF(Prüfungsliste!W12=1,COUNTIF(Prüfungsliste!H12:U12,"=1")&gt;0,
 FALSE)</f>
        <v>0</v>
      </c>
      <c r="M13" t="b">
        <f>ZE!L13</f>
        <v>0</v>
      </c>
      <c r="N13" t="b">
        <f>OR(Prüfungsliste!AB12="B",Prüfungsliste!AB12="")</f>
        <v>1</v>
      </c>
    </row>
    <row r="14" spans="1:14" x14ac:dyDescent="0.25">
      <c r="A14" s="7" t="b">
        <f ca="1">AND(Prüfungsliste!D13&lt;&gt;"",YEARFRAC(Prüfungsliste!D13,PTag)&lt;=Kinderprüfungsgrenze)</f>
        <v>0</v>
      </c>
      <c r="B14" s="8" t="str">
        <f>IF(Prüfungsliste!$F13&lt;&gt;"",VLOOKUP(Prüfungsliste!$F13,nstGrad,IF(A14,3,2),FALSE),"")</f>
        <v/>
      </c>
      <c r="C14" t="b">
        <f>IF(Prüfungsliste!G13&lt;&gt;"",OR(VLOOKUP(Prüfungsliste!G13,nst,3,FALSE)="",VLOOKUP(Prüfungsliste!G13,nst,3,FALSE)&gt;=DATE(YEAR(Prüfungsliste!D13),MONTH(Prüfungsliste!D13),DAY(Prüfungsliste!D13)-C$2)),TRUE)</f>
        <v>1</v>
      </c>
      <c r="D14" t="str">
        <f t="shared" si="1"/>
        <v/>
      </c>
      <c r="E14" t="b">
        <f>IF(Prüfungsliste!G13&lt;&gt;"",OR(VLOOKUP(Prüfungsliste!G13,nst,5,FALSE)="",VLOOKUP(Prüfungsliste!G13,nst,5,FALSE)&gt;=DATE(YEAR(Prüfungsliste!E13),MONTH(Prüfungsliste!E13),DAY(Prüfungsliste!E13)-D14)),TRUE)</f>
        <v>1</v>
      </c>
      <c r="F14" t="str">
        <f>IF(Prüfungsliste!G13&lt;&gt;"",
  VLOOKUP(Prüfungsliste!G13,pli,17,FALSE),
 "")</f>
        <v/>
      </c>
      <c r="G14" t="str">
        <f>IF(Prüfungsliste!G13&lt;&gt;"",
 IF(Prüfungsliste!W13=2,
  VLOOKUP(Prüfungsliste!G13,pli,19,FALSE)*2,
  VLOOKUP(Prüfungsliste!G13,pli,19,FALSE)),
 "")</f>
        <v/>
      </c>
      <c r="H14" t="b">
        <f>IF(Prüfungsliste!G13&lt;&gt;"",
 OR( ZE!F14=COUNT(Prüfungsliste!H13:U13),
  ZE!M14),
 FALSE)</f>
        <v>0</v>
      </c>
      <c r="I14" t="b">
        <f>IF(Prüfungsliste!G13&lt;&gt;"",AND(H14,IF(Prüfungsliste!W13=1,TRUE,IF(Prüfungsliste!W13=2,Prüfungsliste!Z13&gt;0,IF(Prüfungsliste!W13=3,AND(Prüfungsliste!#REF!&lt;&gt;"",Prüfungsliste!#REF!&lt;&gt;""),FALSE)))),FALSE)</f>
        <v>0</v>
      </c>
      <c r="J14" t="b">
        <f>IF(Prüfungsliste!W13=2,
 TRUE,
 AND(NOT(M14),
  Prüfungsliste!Y13&gt;=G14))</f>
        <v>1</v>
      </c>
      <c r="K14" t="b">
        <f>IF(Prüfungsliste!W13=1,
 J14,
 IF(Prüfungsliste!W13=2,
  Prüfungsliste!Z13+Prüfungsliste!Y13&gt;=G14,
   FALSE))</f>
        <v>0</v>
      </c>
      <c r="L14" t="b">
        <f>IF(Prüfungsliste!W13=1,COUNTIF(Prüfungsliste!H13:U13,"=1")&gt;0,
 FALSE)</f>
        <v>0</v>
      </c>
      <c r="M14" t="b">
        <f>ZE!L14</f>
        <v>0</v>
      </c>
      <c r="N14" t="b">
        <f>OR(Prüfungsliste!AB13="B",Prüfungsliste!AB13="")</f>
        <v>1</v>
      </c>
    </row>
    <row r="15" spans="1:14" x14ac:dyDescent="0.25">
      <c r="A15" s="7" t="b">
        <f ca="1">AND(Prüfungsliste!D14&lt;&gt;"",YEARFRAC(Prüfungsliste!D14,PTag)&lt;=Kinderprüfungsgrenze)</f>
        <v>0</v>
      </c>
      <c r="B15" s="8" t="str">
        <f>IF(Prüfungsliste!$F14&lt;&gt;"",VLOOKUP(Prüfungsliste!$F14,nstGrad,IF(A15,3,2),FALSE),"")</f>
        <v/>
      </c>
      <c r="C15" t="b">
        <f>IF(Prüfungsliste!G14&lt;&gt;"",OR(VLOOKUP(Prüfungsliste!G14,nst,3,FALSE)="",VLOOKUP(Prüfungsliste!G14,nst,3,FALSE)&gt;=DATE(YEAR(Prüfungsliste!D14),MONTH(Prüfungsliste!D14),DAY(Prüfungsliste!D14)-C$2)),TRUE)</f>
        <v>1</v>
      </c>
      <c r="D15" t="str">
        <f t="shared" si="1"/>
        <v/>
      </c>
      <c r="E15" t="b">
        <f>IF(Prüfungsliste!G14&lt;&gt;"",OR(VLOOKUP(Prüfungsliste!G14,nst,5,FALSE)="",VLOOKUP(Prüfungsliste!G14,nst,5,FALSE)&gt;=DATE(YEAR(Prüfungsliste!E14),MONTH(Prüfungsliste!E14),DAY(Prüfungsliste!E14)-D15)),TRUE)</f>
        <v>1</v>
      </c>
      <c r="F15" t="str">
        <f>IF(Prüfungsliste!G14&lt;&gt;"",
  VLOOKUP(Prüfungsliste!G14,pli,17,FALSE),
 "")</f>
        <v/>
      </c>
      <c r="G15" t="str">
        <f>IF(Prüfungsliste!G14&lt;&gt;"",
 IF(Prüfungsliste!W14=2,
  VLOOKUP(Prüfungsliste!G14,pli,19,FALSE)*2,
  VLOOKUP(Prüfungsliste!G14,pli,19,FALSE)),
 "")</f>
        <v/>
      </c>
      <c r="H15" t="b">
        <f>IF(Prüfungsliste!G14&lt;&gt;"",
 OR( ZE!F15=COUNT(Prüfungsliste!H14:U14),
  ZE!M15),
 FALSE)</f>
        <v>0</v>
      </c>
      <c r="I15" t="b">
        <f>IF(Prüfungsliste!G14&lt;&gt;"",AND(H15,IF(Prüfungsliste!W14=1,TRUE,IF(Prüfungsliste!W14=2,Prüfungsliste!Z14&gt;0,IF(Prüfungsliste!W14=3,AND(Prüfungsliste!#REF!&lt;&gt;"",Prüfungsliste!#REF!&lt;&gt;""),FALSE)))),FALSE)</f>
        <v>0</v>
      </c>
      <c r="J15" t="b">
        <f>IF(Prüfungsliste!W14=2,
 TRUE,
 AND(NOT(M15),
  Prüfungsliste!Y14&gt;=G15))</f>
        <v>1</v>
      </c>
      <c r="K15" t="b">
        <f>IF(Prüfungsliste!W14=1,
 J15,
 IF(Prüfungsliste!W14=2,
  Prüfungsliste!Z14+Prüfungsliste!Y14&gt;=G15,
   FALSE))</f>
        <v>0</v>
      </c>
      <c r="L15" t="b">
        <f>IF(Prüfungsliste!W14=1,COUNTIF(Prüfungsliste!H14:U14,"=1")&gt;0,
 FALSE)</f>
        <v>0</v>
      </c>
      <c r="M15" t="b">
        <f>ZE!L15</f>
        <v>0</v>
      </c>
      <c r="N15" t="b">
        <f>OR(Prüfungsliste!AB14="B",Prüfungsliste!AB14="")</f>
        <v>1</v>
      </c>
    </row>
    <row r="16" spans="1:14" x14ac:dyDescent="0.25">
      <c r="A16" s="7" t="b">
        <f ca="1">AND(Prüfungsliste!D15&lt;&gt;"",YEARFRAC(Prüfungsliste!D15,PTag)&lt;=Kinderprüfungsgrenze)</f>
        <v>0</v>
      </c>
      <c r="B16" s="8" t="str">
        <f>IF(Prüfungsliste!$F15&lt;&gt;"",VLOOKUP(Prüfungsliste!$F15,nstGrad,IF(A16,3,2),FALSE),"")</f>
        <v/>
      </c>
      <c r="C16" t="b">
        <f>IF(Prüfungsliste!G15&lt;&gt;"",OR(VLOOKUP(Prüfungsliste!G15,nst,3,FALSE)="",VLOOKUP(Prüfungsliste!G15,nst,3,FALSE)&gt;=DATE(YEAR(Prüfungsliste!D15),MONTH(Prüfungsliste!D15),DAY(Prüfungsliste!D15)-C$2)),TRUE)</f>
        <v>1</v>
      </c>
      <c r="D16" t="str">
        <f t="shared" si="1"/>
        <v/>
      </c>
      <c r="E16" t="b">
        <f>IF(Prüfungsliste!G15&lt;&gt;"",OR(VLOOKUP(Prüfungsliste!G15,nst,5,FALSE)="",VLOOKUP(Prüfungsliste!G15,nst,5,FALSE)&gt;=DATE(YEAR(Prüfungsliste!E15),MONTH(Prüfungsliste!E15),DAY(Prüfungsliste!E15)-D16)),TRUE)</f>
        <v>1</v>
      </c>
      <c r="F16" t="str">
        <f>IF(Prüfungsliste!G15&lt;&gt;"",
  VLOOKUP(Prüfungsliste!G15,pli,17,FALSE),
 "")</f>
        <v/>
      </c>
      <c r="G16" t="str">
        <f>IF(Prüfungsliste!G15&lt;&gt;"",
 IF(Prüfungsliste!W15=2,
  VLOOKUP(Prüfungsliste!G15,pli,19,FALSE)*2,
  VLOOKUP(Prüfungsliste!G15,pli,19,FALSE)),
 "")</f>
        <v/>
      </c>
      <c r="H16" t="b">
        <f>IF(Prüfungsliste!G15&lt;&gt;"",
 OR( ZE!F16=COUNT(Prüfungsliste!H15:U15),
  ZE!M16),
 FALSE)</f>
        <v>0</v>
      </c>
      <c r="I16" t="b">
        <f>IF(Prüfungsliste!G15&lt;&gt;"",AND(H16,IF(Prüfungsliste!W15=1,TRUE,IF(Prüfungsliste!W15=2,Prüfungsliste!Z15&gt;0,IF(Prüfungsliste!W15=3,AND(Prüfungsliste!#REF!&lt;&gt;"",Prüfungsliste!#REF!&lt;&gt;""),FALSE)))),FALSE)</f>
        <v>0</v>
      </c>
      <c r="J16" t="b">
        <f>IF(Prüfungsliste!W15=2,
 TRUE,
 AND(NOT(M16),
  Prüfungsliste!Y15&gt;=G16))</f>
        <v>1</v>
      </c>
      <c r="K16" t="b">
        <f>IF(Prüfungsliste!W15=1,
 J16,
 IF(Prüfungsliste!W15=2,
  Prüfungsliste!Z15+Prüfungsliste!Y15&gt;=G16,
   FALSE))</f>
        <v>0</v>
      </c>
      <c r="L16" t="b">
        <f>IF(Prüfungsliste!W15=1,COUNTIF(Prüfungsliste!H15:U15,"=1")&gt;0,
 FALSE)</f>
        <v>0</v>
      </c>
      <c r="M16" t="b">
        <f>ZE!L16</f>
        <v>0</v>
      </c>
      <c r="N16" t="b">
        <f>OR(Prüfungsliste!AB15="B",Prüfungsliste!AB15="")</f>
        <v>1</v>
      </c>
    </row>
    <row r="17" spans="1:14" x14ac:dyDescent="0.25">
      <c r="A17" s="7" t="b">
        <f ca="1">AND(Prüfungsliste!D16&lt;&gt;"",YEARFRAC(Prüfungsliste!D16,PTag)&lt;=Kinderprüfungsgrenze)</f>
        <v>0</v>
      </c>
      <c r="B17" s="8" t="str">
        <f>IF(Prüfungsliste!$F16&lt;&gt;"",VLOOKUP(Prüfungsliste!$F16,nstGrad,IF(A17,3,2),FALSE),"")</f>
        <v/>
      </c>
      <c r="C17" t="b">
        <f>IF(Prüfungsliste!G16&lt;&gt;"",OR(VLOOKUP(Prüfungsliste!G16,nst,3,FALSE)="",VLOOKUP(Prüfungsliste!G16,nst,3,FALSE)&gt;=DATE(YEAR(Prüfungsliste!D16),MONTH(Prüfungsliste!D16),DAY(Prüfungsliste!D16)-C$2)),TRUE)</f>
        <v>1</v>
      </c>
      <c r="D17" t="str">
        <f t="shared" si="1"/>
        <v/>
      </c>
      <c r="E17" t="b">
        <f>IF(Prüfungsliste!G16&lt;&gt;"",OR(VLOOKUP(Prüfungsliste!G16,nst,5,FALSE)="",VLOOKUP(Prüfungsliste!G16,nst,5,FALSE)&gt;=DATE(YEAR(Prüfungsliste!E16),MONTH(Prüfungsliste!E16),DAY(Prüfungsliste!E16)-D17)),TRUE)</f>
        <v>1</v>
      </c>
      <c r="F17" t="str">
        <f>IF(Prüfungsliste!G16&lt;&gt;"",
  VLOOKUP(Prüfungsliste!G16,pli,17,FALSE),
 "")</f>
        <v/>
      </c>
      <c r="G17" t="str">
        <f>IF(Prüfungsliste!G16&lt;&gt;"",
 IF(Prüfungsliste!W16=2,
  VLOOKUP(Prüfungsliste!G16,pli,19,FALSE)*2,
  VLOOKUP(Prüfungsliste!G16,pli,19,FALSE)),
 "")</f>
        <v/>
      </c>
      <c r="H17" t="b">
        <f>IF(Prüfungsliste!G16&lt;&gt;"",
 OR( ZE!F17=COUNT(Prüfungsliste!H16:U16),
  ZE!M17),
 FALSE)</f>
        <v>0</v>
      </c>
      <c r="I17" t="b">
        <f>IF(Prüfungsliste!G16&lt;&gt;"",AND(H17,IF(Prüfungsliste!W16=1,TRUE,IF(Prüfungsliste!W16=2,Prüfungsliste!Z16&gt;0,IF(Prüfungsliste!W16=3,AND(Prüfungsliste!#REF!&lt;&gt;"",Prüfungsliste!#REF!&lt;&gt;""),FALSE)))),FALSE)</f>
        <v>0</v>
      </c>
      <c r="J17" t="b">
        <f>IF(Prüfungsliste!W16=2,
 TRUE,
 AND(NOT(M17),
  Prüfungsliste!Y16&gt;=G17))</f>
        <v>1</v>
      </c>
      <c r="K17" t="b">
        <f>IF(Prüfungsliste!W16=1,
 J17,
 IF(Prüfungsliste!W16=2,
  Prüfungsliste!Z16+Prüfungsliste!Y16&gt;=G17,
   FALSE))</f>
        <v>0</v>
      </c>
      <c r="L17" t="b">
        <f>IF(Prüfungsliste!W16=1,COUNTIF(Prüfungsliste!H16:U16,"=1")&gt;0,
 FALSE)</f>
        <v>0</v>
      </c>
      <c r="M17" t="b">
        <f>ZE!L17</f>
        <v>0</v>
      </c>
      <c r="N17" t="b">
        <f>OR(Prüfungsliste!AB16="B",Prüfungsliste!AB16="")</f>
        <v>1</v>
      </c>
    </row>
    <row r="18" spans="1:14" x14ac:dyDescent="0.25">
      <c r="A18" s="7" t="b">
        <f ca="1">AND(Prüfungsliste!D17&lt;&gt;"",YEARFRAC(Prüfungsliste!D17,PTag)&lt;=Kinderprüfungsgrenze)</f>
        <v>0</v>
      </c>
      <c r="B18" s="8" t="str">
        <f>IF(Prüfungsliste!$F17&lt;&gt;"",VLOOKUP(Prüfungsliste!$F17,nstGrad,IF(A18,3,2),FALSE),"")</f>
        <v/>
      </c>
      <c r="C18" t="b">
        <f>IF(Prüfungsliste!G17&lt;&gt;"",OR(VLOOKUP(Prüfungsliste!G17,nst,3,FALSE)="",VLOOKUP(Prüfungsliste!G17,nst,3,FALSE)&gt;=DATE(YEAR(Prüfungsliste!D17),MONTH(Prüfungsliste!D17),DAY(Prüfungsliste!D17)-C$2)),TRUE)</f>
        <v>1</v>
      </c>
      <c r="D18" t="str">
        <f t="shared" si="1"/>
        <v/>
      </c>
      <c r="E18" t="b">
        <f>IF(Prüfungsliste!G17&lt;&gt;"",OR(VLOOKUP(Prüfungsliste!G17,nst,5,FALSE)="",VLOOKUP(Prüfungsliste!G17,nst,5,FALSE)&gt;=DATE(YEAR(Prüfungsliste!E17),MONTH(Prüfungsliste!E17),DAY(Prüfungsliste!E17)-D18)),TRUE)</f>
        <v>1</v>
      </c>
      <c r="F18" t="str">
        <f>IF(Prüfungsliste!G17&lt;&gt;"",
  VLOOKUP(Prüfungsliste!G17,pli,17,FALSE),
 "")</f>
        <v/>
      </c>
      <c r="G18" t="str">
        <f>IF(Prüfungsliste!G17&lt;&gt;"",
 IF(Prüfungsliste!W17=2,
  VLOOKUP(Prüfungsliste!G17,pli,19,FALSE)*2,
  VLOOKUP(Prüfungsliste!G17,pli,19,FALSE)),
 "")</f>
        <v/>
      </c>
      <c r="H18" t="b">
        <f>IF(Prüfungsliste!G17&lt;&gt;"",
 OR( ZE!F18=COUNT(Prüfungsliste!H17:U17),
  ZE!M18),
 FALSE)</f>
        <v>0</v>
      </c>
      <c r="I18" t="b">
        <f>IF(Prüfungsliste!G17&lt;&gt;"",AND(H18,IF(Prüfungsliste!W17=1,TRUE,IF(Prüfungsliste!W17=2,Prüfungsliste!Z17&gt;0,IF(Prüfungsliste!W17=3,AND(Prüfungsliste!#REF!&lt;&gt;"",Prüfungsliste!#REF!&lt;&gt;""),FALSE)))),FALSE)</f>
        <v>0</v>
      </c>
      <c r="J18" t="b">
        <f>IF(Prüfungsliste!W17=2,
 TRUE,
 AND(NOT(M18),
  Prüfungsliste!Y17&gt;=G18))</f>
        <v>1</v>
      </c>
      <c r="K18" t="b">
        <f>IF(Prüfungsliste!W17=1,
 J18,
 IF(Prüfungsliste!W17=2,
  Prüfungsliste!Z17+Prüfungsliste!Y17&gt;=G18,
   FALSE))</f>
        <v>0</v>
      </c>
      <c r="L18" t="b">
        <f>IF(Prüfungsliste!W17=1,COUNTIF(Prüfungsliste!H17:U17,"=1")&gt;0,
 FALSE)</f>
        <v>0</v>
      </c>
      <c r="M18" t="b">
        <f>ZE!L18</f>
        <v>0</v>
      </c>
      <c r="N18" t="b">
        <f>OR(Prüfungsliste!AB17="B",Prüfungsliste!AB17="")</f>
        <v>1</v>
      </c>
    </row>
    <row r="19" spans="1:14" x14ac:dyDescent="0.25">
      <c r="A19" s="7" t="b">
        <f ca="1">AND(Prüfungsliste!D18&lt;&gt;"",YEARFRAC(Prüfungsliste!D18,PTag)&lt;=Kinderprüfungsgrenze)</f>
        <v>0</v>
      </c>
      <c r="B19" s="8" t="str">
        <f>IF(Prüfungsliste!$F18&lt;&gt;"",VLOOKUP(Prüfungsliste!$F18,nstGrad,IF(A19,3,2),FALSE),"")</f>
        <v/>
      </c>
      <c r="C19" t="b">
        <f>IF(Prüfungsliste!G18&lt;&gt;"",OR(VLOOKUP(Prüfungsliste!G18,nst,3,FALSE)="",VLOOKUP(Prüfungsliste!G18,nst,3,FALSE)&gt;=DATE(YEAR(Prüfungsliste!D18),MONTH(Prüfungsliste!D18),DAY(Prüfungsliste!D18)-C$2)),TRUE)</f>
        <v>1</v>
      </c>
      <c r="D19" t="str">
        <f t="shared" si="1"/>
        <v/>
      </c>
      <c r="E19" t="b">
        <f>IF(Prüfungsliste!G18&lt;&gt;"",OR(VLOOKUP(Prüfungsliste!G18,nst,5,FALSE)="",VLOOKUP(Prüfungsliste!G18,nst,5,FALSE)&gt;=DATE(YEAR(Prüfungsliste!E18),MONTH(Prüfungsliste!E18),DAY(Prüfungsliste!E18)-D19)),TRUE)</f>
        <v>1</v>
      </c>
      <c r="F19" t="str">
        <f>IF(Prüfungsliste!G18&lt;&gt;"",
  VLOOKUP(Prüfungsliste!G18,pli,17,FALSE),
 "")</f>
        <v/>
      </c>
      <c r="G19" t="str">
        <f>IF(Prüfungsliste!G18&lt;&gt;"",
 IF(Prüfungsliste!W18=2,
  VLOOKUP(Prüfungsliste!G18,pli,19,FALSE)*2,
  VLOOKUP(Prüfungsliste!G18,pli,19,FALSE)),
 "")</f>
        <v/>
      </c>
      <c r="H19" t="b">
        <f>IF(Prüfungsliste!G18&lt;&gt;"",
 OR( ZE!F19=COUNT(Prüfungsliste!H18:U18),
  ZE!M19),
 FALSE)</f>
        <v>0</v>
      </c>
      <c r="I19" t="b">
        <f>IF(Prüfungsliste!G18&lt;&gt;"",AND(H19,IF(Prüfungsliste!W18=1,TRUE,IF(Prüfungsliste!W18=2,Prüfungsliste!Z18&gt;0,IF(Prüfungsliste!W18=3,AND(Prüfungsliste!#REF!&lt;&gt;"",Prüfungsliste!#REF!&lt;&gt;""),FALSE)))),FALSE)</f>
        <v>0</v>
      </c>
      <c r="J19" t="b">
        <f>IF(Prüfungsliste!W18=2,
 TRUE,
 AND(NOT(M19),
  Prüfungsliste!Y18&gt;=G19))</f>
        <v>1</v>
      </c>
      <c r="K19" t="b">
        <f>IF(Prüfungsliste!W18=1,
 J19,
 IF(Prüfungsliste!W18=2,
  Prüfungsliste!Z18+Prüfungsliste!Y18&gt;=G19,
   FALSE))</f>
        <v>0</v>
      </c>
      <c r="L19" t="b">
        <f>IF(Prüfungsliste!W18=1,COUNTIF(Prüfungsliste!H18:U18,"=1")&gt;0,
 FALSE)</f>
        <v>0</v>
      </c>
      <c r="M19" t="b">
        <f>ZE!L19</f>
        <v>0</v>
      </c>
      <c r="N19" t="b">
        <f>OR(Prüfungsliste!AB18="B",Prüfungsliste!AB18="")</f>
        <v>1</v>
      </c>
    </row>
    <row r="20" spans="1:14" x14ac:dyDescent="0.25">
      <c r="A20" s="7" t="b">
        <f ca="1">AND(Prüfungsliste!D19&lt;&gt;"",YEARFRAC(Prüfungsliste!D19,PTag)&lt;=Kinderprüfungsgrenze)</f>
        <v>0</v>
      </c>
      <c r="B20" s="8" t="str">
        <f>IF(Prüfungsliste!$F19&lt;&gt;"",VLOOKUP(Prüfungsliste!$F19,nstGrad,IF(A20,3,2),FALSE),"")</f>
        <v/>
      </c>
      <c r="C20" t="b">
        <f>IF(Prüfungsliste!G19&lt;&gt;"",OR(VLOOKUP(Prüfungsliste!G19,nst,3,FALSE)="",VLOOKUP(Prüfungsliste!G19,nst,3,FALSE)&gt;=DATE(YEAR(Prüfungsliste!D19),MONTH(Prüfungsliste!D19),DAY(Prüfungsliste!D19)-C$2)),TRUE)</f>
        <v>1</v>
      </c>
      <c r="D20" t="str">
        <f t="shared" si="1"/>
        <v/>
      </c>
      <c r="E20" t="b">
        <f>IF(Prüfungsliste!G19&lt;&gt;"",OR(VLOOKUP(Prüfungsliste!G19,nst,5,FALSE)="",VLOOKUP(Prüfungsliste!G19,nst,5,FALSE)&gt;=DATE(YEAR(Prüfungsliste!E19),MONTH(Prüfungsliste!E19),DAY(Prüfungsliste!E19)-D20)),TRUE)</f>
        <v>1</v>
      </c>
      <c r="F20" t="str">
        <f>IF(Prüfungsliste!G19&lt;&gt;"",
  VLOOKUP(Prüfungsliste!G19,pli,17,FALSE),
 "")</f>
        <v/>
      </c>
      <c r="G20" t="str">
        <f>IF(Prüfungsliste!G19&lt;&gt;"",
 IF(Prüfungsliste!W19=2,
  VLOOKUP(Prüfungsliste!G19,pli,19,FALSE)*2,
  VLOOKUP(Prüfungsliste!G19,pli,19,FALSE)),
 "")</f>
        <v/>
      </c>
      <c r="H20" t="b">
        <f>IF(Prüfungsliste!G19&lt;&gt;"",
 OR( ZE!F20=COUNT(Prüfungsliste!H19:U19),
  ZE!M20),
 FALSE)</f>
        <v>0</v>
      </c>
      <c r="I20" t="b">
        <f>IF(Prüfungsliste!G19&lt;&gt;"",AND(H20,IF(Prüfungsliste!W19=1,TRUE,IF(Prüfungsliste!W19=2,Prüfungsliste!Z19&gt;0,IF(Prüfungsliste!W19=3,AND(Prüfungsliste!#REF!&lt;&gt;"",Prüfungsliste!#REF!&lt;&gt;""),FALSE)))),FALSE)</f>
        <v>0</v>
      </c>
      <c r="J20" t="b">
        <f>IF(Prüfungsliste!W19=2,
 TRUE,
 AND(NOT(M20),
  Prüfungsliste!Y19&gt;=G20))</f>
        <v>1</v>
      </c>
      <c r="K20" t="b">
        <f>IF(Prüfungsliste!W19=1,
 J20,
 IF(Prüfungsliste!W19=2,
  Prüfungsliste!Z19+Prüfungsliste!Y19&gt;=G20,
   FALSE))</f>
        <v>0</v>
      </c>
      <c r="L20" t="b">
        <f>IF(Prüfungsliste!W19=1,COUNTIF(Prüfungsliste!H19:U19,"=1")&gt;0,
 FALSE)</f>
        <v>0</v>
      </c>
      <c r="M20" t="b">
        <f>ZE!L20</f>
        <v>0</v>
      </c>
      <c r="N20" t="b">
        <f>OR(Prüfungsliste!AB19="B",Prüfungsliste!AB19="")</f>
        <v>1</v>
      </c>
    </row>
    <row r="21" spans="1:14" x14ac:dyDescent="0.25">
      <c r="A21" s="7" t="b">
        <f ca="1">AND(Prüfungsliste!D20&lt;&gt;"",YEARFRAC(Prüfungsliste!D20,PTag)&lt;=Kinderprüfungsgrenze)</f>
        <v>0</v>
      </c>
      <c r="B21" s="8" t="str">
        <f>IF(Prüfungsliste!$F20&lt;&gt;"",VLOOKUP(Prüfungsliste!$F20,nstGrad,IF(A21,3,2),FALSE),"")</f>
        <v/>
      </c>
      <c r="C21" t="b">
        <f>IF(Prüfungsliste!G20&lt;&gt;"",OR(VLOOKUP(Prüfungsliste!G20,nst,3,FALSE)="",VLOOKUP(Prüfungsliste!G20,nst,3,FALSE)&gt;=DATE(YEAR(Prüfungsliste!D20),MONTH(Prüfungsliste!D20),DAY(Prüfungsliste!D20)-C$2)),TRUE)</f>
        <v>1</v>
      </c>
      <c r="D21" t="str">
        <f t="shared" si="1"/>
        <v/>
      </c>
      <c r="E21" t="b">
        <f>IF(Prüfungsliste!G20&lt;&gt;"",OR(VLOOKUP(Prüfungsliste!G20,nst,5,FALSE)="",VLOOKUP(Prüfungsliste!G20,nst,5,FALSE)&gt;=DATE(YEAR(Prüfungsliste!E20),MONTH(Prüfungsliste!E20),DAY(Prüfungsliste!E20)-D21)),TRUE)</f>
        <v>1</v>
      </c>
      <c r="F21" t="str">
        <f>IF(Prüfungsliste!G20&lt;&gt;"",
  VLOOKUP(Prüfungsliste!G20,pli,17,FALSE),
 "")</f>
        <v/>
      </c>
      <c r="G21" t="str">
        <f>IF(Prüfungsliste!G20&lt;&gt;"",
 IF(Prüfungsliste!W20=2,
  VLOOKUP(Prüfungsliste!G20,pli,19,FALSE)*2,
  VLOOKUP(Prüfungsliste!G20,pli,19,FALSE)),
 "")</f>
        <v/>
      </c>
      <c r="H21" t="b">
        <f>IF(Prüfungsliste!G20&lt;&gt;"",
 OR( ZE!F21=COUNT(Prüfungsliste!H20:U20),
  ZE!M21),
 FALSE)</f>
        <v>0</v>
      </c>
      <c r="I21" t="b">
        <f>IF(Prüfungsliste!G20&lt;&gt;"",AND(H21,IF(Prüfungsliste!W20=1,TRUE,IF(Prüfungsliste!W20=2,Prüfungsliste!Z20&gt;0,IF(Prüfungsliste!W20=3,AND(Prüfungsliste!#REF!&lt;&gt;"",Prüfungsliste!#REF!&lt;&gt;""),FALSE)))),FALSE)</f>
        <v>0</v>
      </c>
      <c r="J21" t="b">
        <f>IF(Prüfungsliste!W20=2,
 TRUE,
 AND(NOT(M21),
  Prüfungsliste!Y20&gt;=G21))</f>
        <v>1</v>
      </c>
      <c r="K21" t="b">
        <f>IF(Prüfungsliste!W20=1,
 J21,
 IF(Prüfungsliste!W20=2,
  Prüfungsliste!Z20+Prüfungsliste!Y20&gt;=G21,
   FALSE))</f>
        <v>0</v>
      </c>
      <c r="L21" t="b">
        <f>IF(Prüfungsliste!W20=1,COUNTIF(Prüfungsliste!H20:U20,"=1")&gt;0,
 FALSE)</f>
        <v>0</v>
      </c>
      <c r="M21" t="b">
        <f>ZE!L21</f>
        <v>0</v>
      </c>
      <c r="N21" t="b">
        <f>OR(Prüfungsliste!AB20="B",Prüfungsliste!AB20="")</f>
        <v>1</v>
      </c>
    </row>
    <row r="22" spans="1:14" x14ac:dyDescent="0.25">
      <c r="A22" s="7" t="b">
        <f ca="1">AND(Prüfungsliste!D21&lt;&gt;"",YEARFRAC(Prüfungsliste!D21,PTag)&lt;=Kinderprüfungsgrenze)</f>
        <v>0</v>
      </c>
      <c r="B22" s="8" t="str">
        <f>IF(Prüfungsliste!$F21&lt;&gt;"",VLOOKUP(Prüfungsliste!$F21,nstGrad,IF(A22,3,2),FALSE),"")</f>
        <v/>
      </c>
      <c r="C22" t="b">
        <f>IF(Prüfungsliste!G21&lt;&gt;"",OR(VLOOKUP(Prüfungsliste!G21,nst,3,FALSE)="",VLOOKUP(Prüfungsliste!G21,nst,3,FALSE)&gt;=DATE(YEAR(Prüfungsliste!D21),MONTH(Prüfungsliste!D21),DAY(Prüfungsliste!D21)-C$2)),TRUE)</f>
        <v>1</v>
      </c>
      <c r="D22" t="str">
        <f t="shared" si="1"/>
        <v/>
      </c>
      <c r="E22" t="b">
        <f>IF(Prüfungsliste!G21&lt;&gt;"",OR(VLOOKUP(Prüfungsliste!G21,nst,5,FALSE)="",VLOOKUP(Prüfungsliste!G21,nst,5,FALSE)&gt;=DATE(YEAR(Prüfungsliste!E21),MONTH(Prüfungsliste!E21),DAY(Prüfungsliste!E21)-D22)),TRUE)</f>
        <v>1</v>
      </c>
      <c r="F22" t="str">
        <f>IF(Prüfungsliste!G21&lt;&gt;"",
  VLOOKUP(Prüfungsliste!G21,pli,17,FALSE),
 "")</f>
        <v/>
      </c>
      <c r="G22" t="str">
        <f>IF(Prüfungsliste!G21&lt;&gt;"",
 IF(Prüfungsliste!W21=2,
  VLOOKUP(Prüfungsliste!G21,pli,19,FALSE)*2,
  VLOOKUP(Prüfungsliste!G21,pli,19,FALSE)),
 "")</f>
        <v/>
      </c>
      <c r="H22" t="b">
        <f>IF(Prüfungsliste!G21&lt;&gt;"",
 OR( ZE!F22=COUNT(Prüfungsliste!H21:U21),
  ZE!M22),
 FALSE)</f>
        <v>0</v>
      </c>
      <c r="I22" t="b">
        <f>IF(Prüfungsliste!G21&lt;&gt;"",AND(H22,IF(Prüfungsliste!W21=1,TRUE,IF(Prüfungsliste!W21=2,Prüfungsliste!Z21&gt;0,IF(Prüfungsliste!W21=3,AND(Prüfungsliste!#REF!&lt;&gt;"",Prüfungsliste!#REF!&lt;&gt;""),FALSE)))),FALSE)</f>
        <v>0</v>
      </c>
      <c r="J22" t="b">
        <f>IF(Prüfungsliste!W21=2,
 TRUE,
 AND(NOT(M22),
  Prüfungsliste!Y21&gt;=G22))</f>
        <v>1</v>
      </c>
      <c r="K22" t="b">
        <f>IF(Prüfungsliste!W21=1,
 J22,
 IF(Prüfungsliste!W21=2,
  Prüfungsliste!Z21+Prüfungsliste!Y21&gt;=G22,
   FALSE))</f>
        <v>0</v>
      </c>
      <c r="L22" t="b">
        <f>IF(Prüfungsliste!W21=1,COUNTIF(Prüfungsliste!H21:U21,"=1")&gt;0,
 FALSE)</f>
        <v>0</v>
      </c>
      <c r="M22" t="b">
        <f>ZE!L22</f>
        <v>0</v>
      </c>
      <c r="N22" t="b">
        <f>OR(Prüfungsliste!AB21="B",Prüfungsliste!AB21="")</f>
        <v>1</v>
      </c>
    </row>
    <row r="23" spans="1:14" x14ac:dyDescent="0.25">
      <c r="A23" s="7" t="b">
        <f ca="1">AND(Prüfungsliste!D22&lt;&gt;"",YEARFRAC(Prüfungsliste!D22,PTag)&lt;=Kinderprüfungsgrenze)</f>
        <v>0</v>
      </c>
      <c r="B23" s="8" t="str">
        <f>IF(Prüfungsliste!$F22&lt;&gt;"",VLOOKUP(Prüfungsliste!$F22,nstGrad,IF(A23,3,2),FALSE),"")</f>
        <v/>
      </c>
      <c r="C23" t="b">
        <f>IF(Prüfungsliste!G22&lt;&gt;"",OR(VLOOKUP(Prüfungsliste!G22,nst,3,FALSE)="",VLOOKUP(Prüfungsliste!G22,nst,3,FALSE)&gt;=DATE(YEAR(Prüfungsliste!D22),MONTH(Prüfungsliste!D22),DAY(Prüfungsliste!D22)-C$2)),TRUE)</f>
        <v>1</v>
      </c>
      <c r="D23" t="str">
        <f t="shared" si="1"/>
        <v/>
      </c>
      <c r="E23" t="b">
        <f>IF(Prüfungsliste!G22&lt;&gt;"",OR(VLOOKUP(Prüfungsliste!G22,nst,5,FALSE)="",VLOOKUP(Prüfungsliste!G22,nst,5,FALSE)&gt;=DATE(YEAR(Prüfungsliste!E22),MONTH(Prüfungsliste!E22),DAY(Prüfungsliste!E22)-D23)),TRUE)</f>
        <v>1</v>
      </c>
      <c r="F23" t="str">
        <f>IF(Prüfungsliste!G22&lt;&gt;"",
  VLOOKUP(Prüfungsliste!G22,pli,17,FALSE),
 "")</f>
        <v/>
      </c>
      <c r="G23" t="str">
        <f>IF(Prüfungsliste!G22&lt;&gt;"",
 IF(Prüfungsliste!W22=2,
  VLOOKUP(Prüfungsliste!G22,pli,19,FALSE)*2,
  VLOOKUP(Prüfungsliste!G22,pli,19,FALSE)),
 "")</f>
        <v/>
      </c>
      <c r="H23" t="b">
        <f>IF(Prüfungsliste!G22&lt;&gt;"",
 OR( ZE!F23=COUNT(Prüfungsliste!H22:U22),
  ZE!M23),
 FALSE)</f>
        <v>0</v>
      </c>
      <c r="I23" t="b">
        <f>IF(Prüfungsliste!G22&lt;&gt;"",AND(H23,IF(Prüfungsliste!W22=1,TRUE,IF(Prüfungsliste!W22=2,Prüfungsliste!Z22&gt;0,IF(Prüfungsliste!W22=3,AND(Prüfungsliste!#REF!&lt;&gt;"",Prüfungsliste!#REF!&lt;&gt;""),FALSE)))),FALSE)</f>
        <v>0</v>
      </c>
      <c r="J23" t="b">
        <f>IF(Prüfungsliste!W22=2,
 TRUE,
 AND(NOT(M23),
  Prüfungsliste!Y22&gt;=G23))</f>
        <v>1</v>
      </c>
      <c r="K23" t="b">
        <f>IF(Prüfungsliste!W22=1,
 J23,
 IF(Prüfungsliste!W22=2,
  Prüfungsliste!Z22+Prüfungsliste!Y22&gt;=G23,
   FALSE))</f>
        <v>0</v>
      </c>
      <c r="L23" t="b">
        <f>IF(Prüfungsliste!W22=1,COUNTIF(Prüfungsliste!H22:U22,"=1")&gt;0,
 FALSE)</f>
        <v>0</v>
      </c>
      <c r="M23" t="b">
        <f>ZE!L23</f>
        <v>0</v>
      </c>
      <c r="N23" t="b">
        <f>OR(Prüfungsliste!AB22="B",Prüfungsliste!AB22="")</f>
        <v>1</v>
      </c>
    </row>
    <row r="24" spans="1:14" x14ac:dyDescent="0.25">
      <c r="A24" s="7" t="b">
        <f ca="1">AND(Prüfungsliste!D23&lt;&gt;"",YEARFRAC(Prüfungsliste!D23,PTag)&lt;=Kinderprüfungsgrenze)</f>
        <v>0</v>
      </c>
      <c r="B24" s="8" t="str">
        <f>IF(Prüfungsliste!$F23&lt;&gt;"",VLOOKUP(Prüfungsliste!$F23,nstGrad,IF(A24,3,2),FALSE),"")</f>
        <v/>
      </c>
      <c r="C24" t="b">
        <f>IF(Prüfungsliste!G23&lt;&gt;"",OR(VLOOKUP(Prüfungsliste!G23,nst,3,FALSE)="",VLOOKUP(Prüfungsliste!G23,nst,3,FALSE)&gt;=DATE(YEAR(Prüfungsliste!D23),MONTH(Prüfungsliste!D23),DAY(Prüfungsliste!D23)-C$2)),TRUE)</f>
        <v>1</v>
      </c>
      <c r="D24" t="str">
        <f t="shared" si="1"/>
        <v/>
      </c>
      <c r="E24" t="b">
        <f>IF(Prüfungsliste!G23&lt;&gt;"",OR(VLOOKUP(Prüfungsliste!G23,nst,5,FALSE)="",VLOOKUP(Prüfungsliste!G23,nst,5,FALSE)&gt;=DATE(YEAR(Prüfungsliste!E23),MONTH(Prüfungsliste!E23),DAY(Prüfungsliste!E23)-D24)),TRUE)</f>
        <v>1</v>
      </c>
      <c r="F24" t="str">
        <f>IF(Prüfungsliste!G23&lt;&gt;"",
  VLOOKUP(Prüfungsliste!G23,pli,17,FALSE),
 "")</f>
        <v/>
      </c>
      <c r="G24" t="str">
        <f>IF(Prüfungsliste!G23&lt;&gt;"",
 IF(Prüfungsliste!W23=2,
  VLOOKUP(Prüfungsliste!G23,pli,19,FALSE)*2,
  VLOOKUP(Prüfungsliste!G23,pli,19,FALSE)),
 "")</f>
        <v/>
      </c>
      <c r="H24" t="b">
        <f>IF(Prüfungsliste!G23&lt;&gt;"",
 OR( ZE!F24=COUNT(Prüfungsliste!H23:U23),
  ZE!M24),
 FALSE)</f>
        <v>0</v>
      </c>
      <c r="I24" t="b">
        <f>IF(Prüfungsliste!G23&lt;&gt;"",AND(H24,IF(Prüfungsliste!W23=1,TRUE,IF(Prüfungsliste!W23=2,Prüfungsliste!Z23&gt;0,IF(Prüfungsliste!W23=3,AND(Prüfungsliste!#REF!&lt;&gt;"",Prüfungsliste!#REF!&lt;&gt;""),FALSE)))),FALSE)</f>
        <v>0</v>
      </c>
      <c r="J24" t="b">
        <f>IF(Prüfungsliste!W23=2,
 TRUE,
 AND(NOT(M24),
  Prüfungsliste!Y23&gt;=G24))</f>
        <v>1</v>
      </c>
      <c r="K24" t="b">
        <f>IF(Prüfungsliste!W23=1,
 J24,
 IF(Prüfungsliste!W23=2,
  Prüfungsliste!Z23+Prüfungsliste!Y23&gt;=G24,
   FALSE))</f>
        <v>0</v>
      </c>
      <c r="L24" t="b">
        <f>IF(Prüfungsliste!W23=1,COUNTIF(Prüfungsliste!H23:U23,"=1")&gt;0,
 FALSE)</f>
        <v>0</v>
      </c>
      <c r="M24" t="b">
        <f>ZE!L24</f>
        <v>0</v>
      </c>
      <c r="N24" t="b">
        <f>OR(Prüfungsliste!AB23="B",Prüfungsliste!AB23="")</f>
        <v>1</v>
      </c>
    </row>
    <row r="25" spans="1:14" x14ac:dyDescent="0.25">
      <c r="A25" s="7" t="b">
        <f ca="1">AND(Prüfungsliste!D24&lt;&gt;"",YEARFRAC(Prüfungsliste!D24,PTag)&lt;=Kinderprüfungsgrenze)</f>
        <v>0</v>
      </c>
      <c r="B25" s="8" t="str">
        <f>IF(Prüfungsliste!$F24&lt;&gt;"",VLOOKUP(Prüfungsliste!$F24,nstGrad,IF(A25,3,2),FALSE),"")</f>
        <v/>
      </c>
      <c r="C25" t="b">
        <f>IF(Prüfungsliste!G24&lt;&gt;"",OR(VLOOKUP(Prüfungsliste!G24,nst,3,FALSE)="",VLOOKUP(Prüfungsliste!G24,nst,3,FALSE)&gt;=DATE(YEAR(Prüfungsliste!D24),MONTH(Prüfungsliste!D24),DAY(Prüfungsliste!D24)-C$2)),TRUE)</f>
        <v>1</v>
      </c>
      <c r="D25" t="str">
        <f t="shared" si="1"/>
        <v/>
      </c>
      <c r="E25" t="b">
        <f>IF(Prüfungsliste!G24&lt;&gt;"",OR(VLOOKUP(Prüfungsliste!G24,nst,5,FALSE)="",VLOOKUP(Prüfungsliste!G24,nst,5,FALSE)&gt;=DATE(YEAR(Prüfungsliste!E24),MONTH(Prüfungsliste!E24),DAY(Prüfungsliste!E24)-D25)),TRUE)</f>
        <v>1</v>
      </c>
      <c r="F25" t="str">
        <f>IF(Prüfungsliste!G24&lt;&gt;"",
  VLOOKUP(Prüfungsliste!G24,pli,17,FALSE),
 "")</f>
        <v/>
      </c>
      <c r="G25" t="str">
        <f>IF(Prüfungsliste!G24&lt;&gt;"",
 IF(Prüfungsliste!W24=2,
  VLOOKUP(Prüfungsliste!G24,pli,19,FALSE)*2,
  VLOOKUP(Prüfungsliste!G24,pli,19,FALSE)),
 "")</f>
        <v/>
      </c>
      <c r="H25" t="b">
        <f>IF(Prüfungsliste!G24&lt;&gt;"",
 OR( ZE!F25=COUNT(Prüfungsliste!H24:U24),
  ZE!M25),
 FALSE)</f>
        <v>0</v>
      </c>
      <c r="I25" t="b">
        <f>IF(Prüfungsliste!G24&lt;&gt;"",AND(H25,IF(Prüfungsliste!W24=1,TRUE,IF(Prüfungsliste!W24=2,Prüfungsliste!Z24&gt;0,IF(Prüfungsliste!W24=3,AND(Prüfungsliste!#REF!&lt;&gt;"",Prüfungsliste!#REF!&lt;&gt;""),FALSE)))),FALSE)</f>
        <v>0</v>
      </c>
      <c r="J25" t="b">
        <f>IF(Prüfungsliste!W24=2,
 TRUE,
 AND(NOT(M25),
  Prüfungsliste!Y24&gt;=G25))</f>
        <v>1</v>
      </c>
      <c r="K25" t="b">
        <f>IF(Prüfungsliste!W24=1,
 J25,
 IF(Prüfungsliste!W24=2,
  Prüfungsliste!Z24+Prüfungsliste!Y24&gt;=G25,
   FALSE))</f>
        <v>0</v>
      </c>
      <c r="L25" t="b">
        <f>IF(Prüfungsliste!W24=1,COUNTIF(Prüfungsliste!H24:U24,"=1")&gt;0,
 FALSE)</f>
        <v>0</v>
      </c>
      <c r="M25" t="b">
        <f>ZE!L25</f>
        <v>0</v>
      </c>
      <c r="N25" t="b">
        <f>OR(Prüfungsliste!AB24="B",Prüfungsliste!AB24="")</f>
        <v>1</v>
      </c>
    </row>
    <row r="26" spans="1:14" x14ac:dyDescent="0.25">
      <c r="A26" s="7" t="b">
        <f ca="1">AND(Prüfungsliste!D25&lt;&gt;"",YEARFRAC(Prüfungsliste!D25,PTag)&lt;=Kinderprüfungsgrenze)</f>
        <v>0</v>
      </c>
      <c r="B26" s="8" t="str">
        <f>IF(Prüfungsliste!$F25&lt;&gt;"",VLOOKUP(Prüfungsliste!$F25,nstGrad,IF(A26,3,2),FALSE),"")</f>
        <v/>
      </c>
      <c r="C26" t="b">
        <f>IF(Prüfungsliste!G25&lt;&gt;"",OR(VLOOKUP(Prüfungsliste!G25,nst,3,FALSE)="",VLOOKUP(Prüfungsliste!G25,nst,3,FALSE)&gt;=DATE(YEAR(Prüfungsliste!D25),MONTH(Prüfungsliste!D25),DAY(Prüfungsliste!D25)-C$2)),TRUE)</f>
        <v>1</v>
      </c>
      <c r="D26" t="str">
        <f t="shared" si="1"/>
        <v/>
      </c>
      <c r="E26" t="b">
        <f>IF(Prüfungsliste!G25&lt;&gt;"",OR(VLOOKUP(Prüfungsliste!G25,nst,5,FALSE)="",VLOOKUP(Prüfungsliste!G25,nst,5,FALSE)&gt;=DATE(YEAR(Prüfungsliste!E25),MONTH(Prüfungsliste!E25),DAY(Prüfungsliste!E25)-D26)),TRUE)</f>
        <v>1</v>
      </c>
      <c r="F26" t="str">
        <f>IF(Prüfungsliste!G25&lt;&gt;"",
  VLOOKUP(Prüfungsliste!G25,pli,17,FALSE),
 "")</f>
        <v/>
      </c>
      <c r="G26" t="str">
        <f>IF(Prüfungsliste!G25&lt;&gt;"",
 IF(Prüfungsliste!W25=2,
  VLOOKUP(Prüfungsliste!G25,pli,19,FALSE)*2,
  VLOOKUP(Prüfungsliste!G25,pli,19,FALSE)),
 "")</f>
        <v/>
      </c>
      <c r="H26" t="b">
        <f>IF(Prüfungsliste!G25&lt;&gt;"",
 OR( ZE!F26=COUNT(Prüfungsliste!H25:U25),
  ZE!M26),
 FALSE)</f>
        <v>0</v>
      </c>
      <c r="I26" t="b">
        <f>IF(Prüfungsliste!G25&lt;&gt;"",AND(H26,IF(Prüfungsliste!W25=1,TRUE,IF(Prüfungsliste!W25=2,Prüfungsliste!Z25&gt;0,IF(Prüfungsliste!W25=3,AND(Prüfungsliste!#REF!&lt;&gt;"",Prüfungsliste!#REF!&lt;&gt;""),FALSE)))),FALSE)</f>
        <v>0</v>
      </c>
      <c r="J26" t="b">
        <f>IF(Prüfungsliste!W25=2,
 TRUE,
 AND(NOT(M26),
  Prüfungsliste!Y25&gt;=G26))</f>
        <v>1</v>
      </c>
      <c r="K26" t="b">
        <f>IF(Prüfungsliste!W25=1,
 J26,
 IF(Prüfungsliste!W25=2,
  Prüfungsliste!Z25+Prüfungsliste!Y25&gt;=G26,
   FALSE))</f>
        <v>0</v>
      </c>
      <c r="L26" t="b">
        <f>IF(Prüfungsliste!W25=1,COUNTIF(Prüfungsliste!H25:U25,"=1")&gt;0,
 FALSE)</f>
        <v>0</v>
      </c>
      <c r="M26" t="b">
        <f>ZE!L26</f>
        <v>0</v>
      </c>
      <c r="N26" t="b">
        <f>OR(Prüfungsliste!AB25="B",Prüfungsliste!AB25="")</f>
        <v>1</v>
      </c>
    </row>
    <row r="27" spans="1:14" x14ac:dyDescent="0.25">
      <c r="A27" s="7" t="b">
        <f ca="1">AND(Prüfungsliste!D26&lt;&gt;"",YEARFRAC(Prüfungsliste!D26,PTag)&lt;=Kinderprüfungsgrenze)</f>
        <v>0</v>
      </c>
      <c r="B27" s="8" t="str">
        <f>IF(Prüfungsliste!$F26&lt;&gt;"",VLOOKUP(Prüfungsliste!$F26,nstGrad,IF(A27,3,2),FALSE),"")</f>
        <v/>
      </c>
      <c r="C27" t="b">
        <f>IF(Prüfungsliste!G26&lt;&gt;"",OR(VLOOKUP(Prüfungsliste!G26,nst,3,FALSE)="",VLOOKUP(Prüfungsliste!G26,nst,3,FALSE)&gt;=DATE(YEAR(Prüfungsliste!D26),MONTH(Prüfungsliste!D26),DAY(Prüfungsliste!D26)-C$2)),TRUE)</f>
        <v>1</v>
      </c>
      <c r="D27" t="str">
        <f t="shared" si="1"/>
        <v/>
      </c>
      <c r="E27" t="b">
        <f>IF(Prüfungsliste!G26&lt;&gt;"",OR(VLOOKUP(Prüfungsliste!G26,nst,5,FALSE)="",VLOOKUP(Prüfungsliste!G26,nst,5,FALSE)&gt;=DATE(YEAR(Prüfungsliste!E26),MONTH(Prüfungsliste!E26),DAY(Prüfungsliste!E26)-D27)),TRUE)</f>
        <v>1</v>
      </c>
      <c r="F27" t="str">
        <f>IF(Prüfungsliste!G26&lt;&gt;"",
  VLOOKUP(Prüfungsliste!G26,pli,17,FALSE),
 "")</f>
        <v/>
      </c>
      <c r="G27" t="str">
        <f>IF(Prüfungsliste!G26&lt;&gt;"",
 IF(Prüfungsliste!W26=2,
  VLOOKUP(Prüfungsliste!G26,pli,19,FALSE)*2,
  VLOOKUP(Prüfungsliste!G26,pli,19,FALSE)),
 "")</f>
        <v/>
      </c>
      <c r="H27" t="b">
        <f>IF(Prüfungsliste!G26&lt;&gt;"",
 OR( ZE!F27=COUNT(Prüfungsliste!H26:U26),
  ZE!M27),
 FALSE)</f>
        <v>0</v>
      </c>
      <c r="I27" t="b">
        <f>IF(Prüfungsliste!G26&lt;&gt;"",AND(H27,IF(Prüfungsliste!W26=1,TRUE,IF(Prüfungsliste!W26=2,Prüfungsliste!Z26&gt;0,IF(Prüfungsliste!W26=3,AND(Prüfungsliste!#REF!&lt;&gt;"",Prüfungsliste!#REF!&lt;&gt;""),FALSE)))),FALSE)</f>
        <v>0</v>
      </c>
      <c r="J27" t="b">
        <f>IF(Prüfungsliste!W26=2,
 TRUE,
 AND(NOT(M27),
  Prüfungsliste!Y26&gt;=G27))</f>
        <v>1</v>
      </c>
      <c r="K27" t="b">
        <f>IF(Prüfungsliste!W26=1,
 J27,
 IF(Prüfungsliste!W26=2,
  Prüfungsliste!Z26+Prüfungsliste!Y26&gt;=G27,
   FALSE))</f>
        <v>0</v>
      </c>
      <c r="L27" t="b">
        <f>IF(Prüfungsliste!W26=1,COUNTIF(Prüfungsliste!H26:U26,"=1")&gt;0,
 FALSE)</f>
        <v>0</v>
      </c>
      <c r="M27" t="b">
        <f>ZE!L27</f>
        <v>0</v>
      </c>
      <c r="N27" t="b">
        <f>OR(Prüfungsliste!AB26="B",Prüfungsliste!AB26="")</f>
        <v>1</v>
      </c>
    </row>
    <row r="28" spans="1:14" x14ac:dyDescent="0.25">
      <c r="A28" s="7" t="b">
        <f ca="1">AND(Prüfungsliste!D27&lt;&gt;"",YEARFRAC(Prüfungsliste!D27,PTag)&lt;=Kinderprüfungsgrenze)</f>
        <v>0</v>
      </c>
      <c r="B28" s="8" t="str">
        <f>IF(Prüfungsliste!$F27&lt;&gt;"",VLOOKUP(Prüfungsliste!$F27,nstGrad,IF(A28,3,2),FALSE),"")</f>
        <v/>
      </c>
      <c r="C28" t="b">
        <f>IF(Prüfungsliste!G27&lt;&gt;"",OR(VLOOKUP(Prüfungsliste!G27,nst,3,FALSE)="",VLOOKUP(Prüfungsliste!G27,nst,3,FALSE)&gt;=DATE(YEAR(Prüfungsliste!D27),MONTH(Prüfungsliste!D27),DAY(Prüfungsliste!D27)-C$2)),TRUE)</f>
        <v>1</v>
      </c>
      <c r="D28" t="str">
        <f t="shared" si="1"/>
        <v/>
      </c>
      <c r="E28" t="b">
        <f>IF(Prüfungsliste!G27&lt;&gt;"",OR(VLOOKUP(Prüfungsliste!G27,nst,5,FALSE)="",VLOOKUP(Prüfungsliste!G27,nst,5,FALSE)&gt;=DATE(YEAR(Prüfungsliste!E27),MONTH(Prüfungsliste!E27),DAY(Prüfungsliste!E27)-D28)),TRUE)</f>
        <v>1</v>
      </c>
      <c r="F28" t="str">
        <f>IF(Prüfungsliste!G27&lt;&gt;"",
  VLOOKUP(Prüfungsliste!G27,pli,17,FALSE),
 "")</f>
        <v/>
      </c>
      <c r="G28" t="str">
        <f>IF(Prüfungsliste!G27&lt;&gt;"",
 IF(Prüfungsliste!W27=2,
  VLOOKUP(Prüfungsliste!G27,pli,19,FALSE)*2,
  VLOOKUP(Prüfungsliste!G27,pli,19,FALSE)),
 "")</f>
        <v/>
      </c>
      <c r="H28" t="b">
        <f>IF(Prüfungsliste!G27&lt;&gt;"",
 OR( ZE!F28=COUNT(Prüfungsliste!H27:U27),
  ZE!M28),
 FALSE)</f>
        <v>0</v>
      </c>
      <c r="I28" t="b">
        <f>IF(Prüfungsliste!G27&lt;&gt;"",AND(H28,IF(Prüfungsliste!W27=1,TRUE,IF(Prüfungsliste!W27=2,Prüfungsliste!Z27&gt;0,IF(Prüfungsliste!W27=3,AND(Prüfungsliste!#REF!&lt;&gt;"",Prüfungsliste!#REF!&lt;&gt;""),FALSE)))),FALSE)</f>
        <v>0</v>
      </c>
      <c r="J28" t="b">
        <f>IF(Prüfungsliste!W27=2,
 TRUE,
 AND(NOT(M28),
  Prüfungsliste!Y27&gt;=G28))</f>
        <v>1</v>
      </c>
      <c r="K28" t="b">
        <f>IF(Prüfungsliste!W27=1,
 J28,
 IF(Prüfungsliste!W27=2,
  Prüfungsliste!Z27+Prüfungsliste!Y27&gt;=G28,
   FALSE))</f>
        <v>0</v>
      </c>
      <c r="L28" t="b">
        <f>IF(Prüfungsliste!W27=1,COUNTIF(Prüfungsliste!H27:U27,"=1")&gt;0,
 FALSE)</f>
        <v>0</v>
      </c>
      <c r="M28" t="b">
        <f>ZE!L28</f>
        <v>0</v>
      </c>
      <c r="N28" t="b">
        <f>OR(Prüfungsliste!AB27="B",Prüfungsliste!AB27="")</f>
        <v>1</v>
      </c>
    </row>
  </sheetData>
  <sheetProtection sheet="1" objects="1" scenarios="1"/>
  <phoneticPr fontId="3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11</vt:i4>
      </vt:variant>
    </vt:vector>
  </HeadingPairs>
  <TitlesOfParts>
    <vt:vector size="15" baseType="lpstr">
      <vt:lpstr>Außenseite</vt:lpstr>
      <vt:lpstr>Prüfungsliste</vt:lpstr>
      <vt:lpstr>MV</vt:lpstr>
      <vt:lpstr>ZE</vt:lpstr>
      <vt:lpstr>angestrebterGrad</vt:lpstr>
      <vt:lpstr>Ausrichter</vt:lpstr>
      <vt:lpstr>bisherigerGrad</vt:lpstr>
      <vt:lpstr>bNb</vt:lpstr>
      <vt:lpstr>Kinderprüfungsgrenze</vt:lpstr>
      <vt:lpstr>mindestalterErreicht</vt:lpstr>
      <vt:lpstr>nst</vt:lpstr>
      <vt:lpstr>nstGrad</vt:lpstr>
      <vt:lpstr>pli</vt:lpstr>
      <vt:lpstr>PTag</vt:lpstr>
      <vt:lpstr>vorbereitungszeitErreicht</vt:lpstr>
    </vt:vector>
  </TitlesOfParts>
  <Company>Jens Dykow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Prüfungsliste Behörden</dc:title>
  <dc:subject>Prüfungsliste Behörden</dc:subject>
  <dc:creator>Jens Dykow</dc:creator>
  <cp:keywords>Prüfungsliste, Behörden, DJJV</cp:keywords>
  <cp:lastModifiedBy>DJJV</cp:lastModifiedBy>
  <cp:lastPrinted>2026-03-14T09:11:51Z</cp:lastPrinted>
  <dcterms:created xsi:type="dcterms:W3CDTF">1999-05-10T14:48:00Z</dcterms:created>
  <dcterms:modified xsi:type="dcterms:W3CDTF">2026-03-16T16:40:40Z</dcterms:modified>
</cp:coreProperties>
</file>